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he\Desktop\NIRF 16- 17\Uploaded - University\"/>
    </mc:Choice>
  </mc:AlternateContent>
  <bookViews>
    <workbookView xWindow="0" yWindow="0" windowWidth="20490" windowHeight="7755" tabRatio="853"/>
  </bookViews>
  <sheets>
    <sheet name="Sheet1" sheetId="68" r:id="rId1"/>
  </sheets>
  <definedNames>
    <definedName name="_xlnm._FilterDatabase" localSheetId="0" hidden="1">Sheet1!$A$1:$K$633</definedName>
  </definedNames>
  <calcPr calcId="152511"/>
</workbook>
</file>

<file path=xl/calcChain.xml><?xml version="1.0" encoding="utf-8"?>
<calcChain xmlns="http://schemas.openxmlformats.org/spreadsheetml/2006/main">
  <c r="I634" i="68" l="1"/>
  <c r="I1223" i="68"/>
  <c r="I1778" i="68"/>
  <c r="I6" i="68" l="1"/>
  <c r="I7" i="68"/>
  <c r="I8" i="68"/>
  <c r="I16" i="68"/>
  <c r="I399" i="68"/>
  <c r="I406" i="68"/>
  <c r="I1770" i="68" l="1"/>
  <c r="I1764" i="68"/>
  <c r="I1763" i="68"/>
  <c r="I1760" i="68"/>
  <c r="I1759" i="68"/>
  <c r="I1753" i="68"/>
  <c r="I1750" i="68"/>
  <c r="I1748" i="68"/>
  <c r="I1738" i="68"/>
  <c r="I1731" i="68"/>
  <c r="I1729" i="68"/>
  <c r="I1723" i="68"/>
  <c r="I1712" i="68"/>
  <c r="I1701" i="68"/>
  <c r="I1668" i="68"/>
  <c r="I1667" i="68"/>
  <c r="I1658" i="68"/>
  <c r="I1652" i="68"/>
  <c r="I1650" i="68"/>
  <c r="I1211" i="68"/>
  <c r="I1195" i="68"/>
  <c r="I1194" i="68"/>
  <c r="I1192" i="68"/>
  <c r="I1188" i="68"/>
  <c r="I1184" i="68"/>
  <c r="I1168" i="68"/>
  <c r="I1147" i="68"/>
  <c r="I1146" i="68"/>
  <c r="I1137" i="68"/>
  <c r="I1135" i="68"/>
  <c r="I1099" i="68"/>
  <c r="I632" i="68"/>
  <c r="I622" i="68"/>
  <c r="I605" i="68"/>
  <c r="I593" i="68"/>
  <c r="I580" i="68"/>
  <c r="I560" i="68"/>
  <c r="I551" i="68"/>
  <c r="I521" i="68"/>
  <c r="I509" i="68"/>
  <c r="I503" i="68"/>
  <c r="I1632" i="68" l="1"/>
  <c r="I1621" i="68"/>
  <c r="I1608" i="68"/>
  <c r="I1604" i="68"/>
  <c r="C1599" i="68"/>
  <c r="C1600" i="68" s="1"/>
  <c r="C1601" i="68" s="1"/>
  <c r="C1602" i="68" s="1"/>
  <c r="C1603" i="68" s="1"/>
  <c r="C1604" i="68" s="1"/>
  <c r="C1605" i="68" s="1"/>
  <c r="C1606" i="68" s="1"/>
  <c r="C1607" i="68" s="1"/>
  <c r="C1608" i="68" s="1"/>
  <c r="C1609" i="68" s="1"/>
  <c r="C1610" i="68" s="1"/>
  <c r="C1611" i="68" s="1"/>
  <c r="C1612" i="68" s="1"/>
  <c r="C1613" i="68" s="1"/>
  <c r="C1614" i="68" s="1"/>
  <c r="C1615" i="68" s="1"/>
  <c r="C1616" i="68" s="1"/>
  <c r="C1617" i="68" s="1"/>
  <c r="C1618" i="68" s="1"/>
  <c r="C1619" i="68" s="1"/>
  <c r="C1620" i="68" s="1"/>
  <c r="C1621" i="68" s="1"/>
  <c r="C1622" i="68" s="1"/>
  <c r="C1623" i="68" s="1"/>
  <c r="C1624" i="68" s="1"/>
  <c r="C1625" i="68" s="1"/>
  <c r="C1626" i="68" s="1"/>
  <c r="C1627" i="68" s="1"/>
  <c r="C1628" i="68" s="1"/>
  <c r="C1629" i="68" s="1"/>
  <c r="C1630" i="68" s="1"/>
  <c r="C1631" i="68" s="1"/>
  <c r="C1632" i="68" s="1"/>
  <c r="C1633" i="68" s="1"/>
  <c r="C1634" i="68" s="1"/>
  <c r="C1635" i="68" s="1"/>
  <c r="C1636" i="68" s="1"/>
  <c r="C1637" i="68" s="1"/>
  <c r="C1638" i="68" s="1"/>
  <c r="C1639" i="68" s="1"/>
  <c r="C1640" i="68" s="1"/>
  <c r="C1641" i="68" s="1"/>
  <c r="C1642" i="68" s="1"/>
  <c r="C1643" i="68" s="1"/>
  <c r="C1644" i="68" s="1"/>
  <c r="C1645" i="68" s="1"/>
  <c r="C1646" i="68" s="1"/>
  <c r="I1057" i="68"/>
  <c r="I1054" i="68"/>
  <c r="I1049" i="68"/>
  <c r="I1041" i="68"/>
  <c r="I1038" i="68"/>
  <c r="I1028" i="68"/>
  <c r="C1026" i="68"/>
  <c r="C1027" i="68" s="1"/>
  <c r="C1028" i="68" s="1"/>
  <c r="C1029" i="68" s="1"/>
  <c r="C1030" i="68" s="1"/>
  <c r="C1031" i="68" s="1"/>
  <c r="C1032" i="68" s="1"/>
  <c r="C1033" i="68" s="1"/>
  <c r="C1034" i="68" s="1"/>
  <c r="C1035" i="68" s="1"/>
  <c r="C1036" i="68" s="1"/>
  <c r="C1037" i="68" s="1"/>
  <c r="C1038" i="68" s="1"/>
  <c r="C1039" i="68" s="1"/>
  <c r="C1040" i="68" s="1"/>
  <c r="C1041" i="68" s="1"/>
  <c r="C1042" i="68" s="1"/>
  <c r="C1043" i="68" s="1"/>
  <c r="C1044" i="68" s="1"/>
  <c r="C1045" i="68" s="1"/>
  <c r="C1046" i="68" s="1"/>
  <c r="C1047" i="68" s="1"/>
  <c r="C1048" i="68" s="1"/>
  <c r="C1049" i="68" s="1"/>
  <c r="C1050" i="68" s="1"/>
  <c r="C1051" i="68" s="1"/>
  <c r="C1052" i="68" s="1"/>
  <c r="C1053" i="68" s="1"/>
  <c r="C1054" i="68" s="1"/>
  <c r="C1055" i="68" s="1"/>
  <c r="C1056" i="68" s="1"/>
  <c r="C1057" i="68" s="1"/>
  <c r="C1058" i="68" s="1"/>
  <c r="I1025" i="68"/>
  <c r="I440" i="68"/>
  <c r="I439" i="68"/>
  <c r="I435" i="68"/>
  <c r="I429" i="68"/>
  <c r="I426" i="68"/>
  <c r="I425" i="68"/>
  <c r="I423" i="68"/>
  <c r="I422" i="68"/>
  <c r="I421" i="68"/>
  <c r="I420" i="68"/>
  <c r="C409" i="68"/>
  <c r="C410" i="68" s="1"/>
  <c r="C411" i="68" s="1"/>
  <c r="C412" i="68" s="1"/>
  <c r="C413" i="68" s="1"/>
  <c r="C414" i="68" s="1"/>
  <c r="C415" i="68" s="1"/>
  <c r="C416" i="68" s="1"/>
  <c r="C417" i="68" s="1"/>
  <c r="C418" i="68" s="1"/>
  <c r="C419" i="68" s="1"/>
  <c r="C420" i="68" s="1"/>
  <c r="C421" i="68" s="1"/>
  <c r="C422" i="68" s="1"/>
  <c r="C423" i="68" s="1"/>
  <c r="C424" i="68" s="1"/>
  <c r="C425" i="68" s="1"/>
  <c r="C426" i="68" s="1"/>
  <c r="C427" i="68" s="1"/>
  <c r="C428" i="68" s="1"/>
  <c r="C429" i="68" s="1"/>
  <c r="C430" i="68" s="1"/>
  <c r="C431" i="68" s="1"/>
  <c r="C432" i="68" s="1"/>
  <c r="C433" i="68" s="1"/>
  <c r="C434" i="68" s="1"/>
  <c r="C435" i="68" s="1"/>
  <c r="C436" i="68" s="1"/>
  <c r="C437" i="68" s="1"/>
  <c r="C438" i="68" s="1"/>
  <c r="C439" i="68" s="1"/>
  <c r="C440" i="68" s="1"/>
  <c r="C441" i="68" s="1"/>
  <c r="C442" i="68" s="1"/>
  <c r="C443" i="68" s="1"/>
  <c r="C444" i="68" s="1"/>
  <c r="C445" i="68" s="1"/>
  <c r="C446" i="68" s="1"/>
  <c r="I408" i="68"/>
  <c r="I1569" i="68" l="1"/>
  <c r="I1564" i="68"/>
  <c r="I1556" i="68"/>
  <c r="I1458" i="68"/>
  <c r="I1449" i="68"/>
  <c r="I1413" i="68"/>
  <c r="I1407" i="68"/>
  <c r="I1375" i="68"/>
  <c r="I1374" i="68"/>
  <c r="I1373" i="68"/>
  <c r="I1372" i="68"/>
  <c r="I1287" i="68"/>
  <c r="I1023" i="68"/>
  <c r="I1018" i="68"/>
  <c r="I1016" i="68"/>
  <c r="I967" i="68"/>
  <c r="I879" i="68"/>
  <c r="I839" i="68"/>
  <c r="F839" i="68"/>
  <c r="I817" i="68"/>
  <c r="I812" i="68"/>
  <c r="I773" i="68"/>
  <c r="I747" i="68"/>
  <c r="I732" i="68"/>
  <c r="I717" i="68"/>
  <c r="I666" i="68"/>
  <c r="I647" i="68"/>
  <c r="I635" i="68"/>
</calcChain>
</file>

<file path=xl/sharedStrings.xml><?xml version="1.0" encoding="utf-8"?>
<sst xmlns="http://schemas.openxmlformats.org/spreadsheetml/2006/main" count="9119" uniqueCount="4641">
  <si>
    <t/>
  </si>
  <si>
    <t>Project Title</t>
  </si>
  <si>
    <t>Sanction No</t>
  </si>
  <si>
    <t>Sanction Date</t>
  </si>
  <si>
    <t>Science and Engineering Research Board (SERB)</t>
  </si>
  <si>
    <t>Development of rapid pyrolysis method for nanostructures and thin films</t>
  </si>
  <si>
    <t>SERB SB/FT/CS-123/2013</t>
  </si>
  <si>
    <t>Microwave-assisted synthesis of spineloxide phosphors for display application and white light generation</t>
  </si>
  <si>
    <t>SERB SB/S2/CMP-017/2014</t>
  </si>
  <si>
    <t>Dept of Science &amp; Technology (DST)</t>
  </si>
  <si>
    <t>Design, Assembly, Testing and Multi-Center Evaluation of a Miniature and Portable LIF System for Screening of Oral Malignancy</t>
  </si>
  <si>
    <t>IDP/MED/2013/03</t>
  </si>
  <si>
    <t>Indian Council of Medical Research (ICMR)</t>
  </si>
  <si>
    <t>Training Programme in the area of Geriatrics</t>
  </si>
  <si>
    <t>V-25011/25 (32)2013/HR</t>
  </si>
  <si>
    <t>Board of Research in Nuclear Sciences ( BRNS)</t>
  </si>
  <si>
    <t>Evaluation of nuclear data including covariance error matrix for advanced nuclear systems in India</t>
  </si>
  <si>
    <t>36(6)14/52/2014-BRNS/2708</t>
  </si>
  <si>
    <t>Atomic Energy Regulatory Board (AERB)</t>
  </si>
  <si>
    <t>Development of a Neutron Dosimetric Technique using Prompt Gamma Measurements</t>
  </si>
  <si>
    <t>AERB/CSRP/PROJ.NO.60/12/2015</t>
  </si>
  <si>
    <t>Geochemical Behaviour of Platinum Group of Elements (PGE) and Micronutrients in Selected Indian Estuaries &amp; Open Ocean Waters</t>
  </si>
  <si>
    <t>SR/FTP/ES-94/2013</t>
  </si>
  <si>
    <t>Modeling of broadband spectral energy distribution of blazars utilizing multiwavelength observation</t>
  </si>
  <si>
    <t>Dr. Debbijoy Bhattacharya</t>
  </si>
  <si>
    <t>SB/S2/HEP-001/2013</t>
  </si>
  <si>
    <t>Crystallographic &amp; spectroscopic studies of human arsenate reductases</t>
  </si>
  <si>
    <t>SB/FT/LS-273/2012</t>
  </si>
  <si>
    <t>Development of Surface Plasmon Resonance (SPR) Instrument for sensing applications</t>
  </si>
  <si>
    <t>2012/34/69/BRNS/2971&amp; 0621</t>
  </si>
  <si>
    <t>Development of a modern computer code with up-to-date databases to estimate the inventory and radioactivity of actinides and fission products during various stages of nuclear fuel cycle</t>
  </si>
  <si>
    <t>2012/36/68-BRNS/2950 &amp;0553</t>
  </si>
  <si>
    <t>Visual Integration in cortex: An exploratory study using cortical evoked potential</t>
  </si>
  <si>
    <t>SR/CSRI/22/2014 (G)</t>
  </si>
  <si>
    <t>Aided cortical potentials in older children and adults with hearing impairment &amp;Perceptual cosequences of degraded optics in human vision</t>
  </si>
  <si>
    <t>SR/CSRI/42/2013(G)</t>
  </si>
  <si>
    <t>Unraveling the Overlapping Features of Autism Spectrum Disorders and Specific Language Impairment</t>
  </si>
  <si>
    <t>GIA/75/2014-DHR</t>
  </si>
  <si>
    <t>Metabolic equivalents of common physical activities in rural Udupi Taluk</t>
  </si>
  <si>
    <t>55/1/2012-BMS</t>
  </si>
  <si>
    <t>Generalized Inverse of Matrix and its Applications</t>
  </si>
  <si>
    <t>SB/S4/MS:870/14</t>
  </si>
  <si>
    <t>UGC-DAE Consortium for Scientific Research</t>
  </si>
  <si>
    <t>Effect of Micro Structural Changes on Mechanical, Electrical and Thermal Stability of Sic due to high energy electron irradiation</t>
  </si>
  <si>
    <t>CSR/Acctts/2014-15/149</t>
  </si>
  <si>
    <t>The Study of effects of radiation in rare earth doped Zinc Bismuth Borate glasses</t>
  </si>
  <si>
    <t>(SB/S2/CMP-29 /2013)</t>
  </si>
  <si>
    <t>Indian Council of Social Science Research (ICSSR)</t>
  </si>
  <si>
    <t>Udupi Power Corporation Limited in Nandikur: Assessment of the Environment and Social economic Impact</t>
  </si>
  <si>
    <t>02/43/2014-15/RPR</t>
  </si>
  <si>
    <t>Vision Group on Science &amp; Technology (VGST)</t>
  </si>
  <si>
    <t>K-Fist level L1:Centre for Nanomedicine: Biodegradable nano-materials for durg &amp; vaccine delivery</t>
  </si>
  <si>
    <t>VGST/P-6/K-FIST/GRD-267</t>
  </si>
  <si>
    <t>Development of nanotechnology based drug delivery system for lipid lowering drugs</t>
  </si>
  <si>
    <t>35/6/2013-BMS</t>
  </si>
  <si>
    <t>Formulation and evaluation of trans-mucosal drug delivery system of lercanidipine HC</t>
  </si>
  <si>
    <t>35/13/2013-BMS</t>
  </si>
  <si>
    <t>Nanoformulation of siRNA: A Strategy for effective treatment of drug resistant breast cancer</t>
  </si>
  <si>
    <t>SR/NM/NS-1090/2012(G)</t>
  </si>
  <si>
    <t>All India Council for Technical Education (AICTE)</t>
  </si>
  <si>
    <t>Development of novel triclosan mimics as inhibitors of Multi drug resistant strains of Mycobacterium tuberculosis though docking and comparative Molecular Field Analysis techniques</t>
  </si>
  <si>
    <t>8-219/RIFD/RPS/POLICY-1/2014-15</t>
  </si>
  <si>
    <t>Biotechnology Industry Research Assistance Council ( BIRAC)</t>
  </si>
  <si>
    <t>Continuous process for economic production of effervescent preparations of aminoacids and other supplements</t>
  </si>
  <si>
    <t>BT/SBIRI-1178/SBIRI-22/13</t>
  </si>
  <si>
    <t>Development of dendrimeric sunscreens containing polyphenols</t>
  </si>
  <si>
    <t>SR/NM/NS-1068/2013 (G)</t>
  </si>
  <si>
    <t>Department of Biotechnology (DBT)</t>
  </si>
  <si>
    <t>Development of Evaluation of Lipid Based Delivery Systems for Lymphatic Targeting of Anti-HIV drugs: Quality by Design Approach</t>
  </si>
  <si>
    <t>BT/Bio-CARe/03/9943/2013-14</t>
  </si>
  <si>
    <t>Understanding the molecular events during neuronal commitment: Role of Zinc finger transcription factor Zic3 in human neural determination</t>
  </si>
  <si>
    <t>BT/PR8508/MED/30/1019/2013</t>
  </si>
  <si>
    <t>Fund for improvement of S &amp; T Infrastructure in Universities and Higher Educational Institutions (FIST)</t>
  </si>
  <si>
    <t>SR/FST/LSI-515/2011</t>
  </si>
  <si>
    <t>Identification of  NKX2-5, GATA-4 and TBX 5 sequence variations in patients with heart septation defects</t>
  </si>
  <si>
    <t>54/23/2012-HUM-BMS</t>
  </si>
  <si>
    <t>Study of the role of human host factors for susceptibility and the Host- Parasite interaction erythrocyte phase of infection by plasmodium falciparum for diagnosis and therapy of malaria</t>
  </si>
  <si>
    <t>5/8-7( 265) 2012 ECD-II</t>
  </si>
  <si>
    <t>Motochondria as a early indicator of cellular stress upon xenobiotic and radiation exposure</t>
  </si>
  <si>
    <t>53/12/2012-BMS</t>
  </si>
  <si>
    <t>Investigations on the Prenatal and Postnatal EMF Radiation Exposure in a Mouse Model</t>
  </si>
  <si>
    <t>SB/CT/133/2013</t>
  </si>
  <si>
    <t xml:space="preserve">Functional and Structural Characterization of Snake Venom Proteins from Bothrops atrox with Angiogenic Potential </t>
  </si>
  <si>
    <t>DBT/In-Bz/2013-16/08</t>
  </si>
  <si>
    <t>Protein profile analysis of blood for early diagnosis of Acute Coronary Syndrome using HPLC-Laser induced Fluoresence system</t>
  </si>
  <si>
    <t>SR/FST/PSI-174/2012</t>
  </si>
  <si>
    <t>Magnetic and optical properties of pure and Mndoped Zno nano films grown by Spray pyrolysis method</t>
  </si>
  <si>
    <t>UDCSR/MUM/AO/CRS-M-212/2015/511</t>
  </si>
  <si>
    <t>WNT Antagonism in cancer stem cells of glioblastoma</t>
  </si>
  <si>
    <t>BT/PR8493/MED/31</t>
  </si>
  <si>
    <t>Evaluation  of neuroprotective effects of  the human dental pulp stem cell secretome in invitro model of motor neuron degeneration</t>
  </si>
  <si>
    <t>SR/WOS-A/LS-186/2014 (G)</t>
  </si>
  <si>
    <t xml:space="preserve">Deciphering the relationship between B-and non B-cells derived from induced pluripotent stem cells in reversing in vivo hyperglycemia </t>
  </si>
  <si>
    <t>SR/SO/AS-041/2013</t>
  </si>
  <si>
    <t>Use of amnion derived mesenchymal stem cells for the study of antiangiogenic drugs</t>
  </si>
  <si>
    <t>90/24/2012-BMS</t>
  </si>
  <si>
    <t>Proof-of-principle studies to  understand the pleiotropic effect of alcohol on in-vitro neural development using key reference points</t>
  </si>
  <si>
    <t>BT/PR8394/ MED/31/227/2013</t>
  </si>
  <si>
    <t>Prevalence and physiotherapy intervention for Pelvic floor dysfunction in women of Udupi Taluk</t>
  </si>
  <si>
    <t>5/7/539/11-RHN</t>
  </si>
  <si>
    <t>Design &amp; Development of Portable Pain Reliving Instrument</t>
  </si>
  <si>
    <t>IDP/MED/2011/20 &amp;(G)</t>
  </si>
  <si>
    <t>Promoting research: Perception and practices in educational institutions of India</t>
  </si>
  <si>
    <t>DST/NSTMIS/05/173/2014-15</t>
  </si>
  <si>
    <t>VGST TRIP Grant: Effective utilization of lingin from termite frass for anti-rust coatings</t>
  </si>
  <si>
    <t>VGST/TRIP/ 103/2014-15</t>
  </si>
  <si>
    <t>Effect of substitution in the system of Manganites La0.7-x A xMno3(A-EU,Y,Gd,Bi_for enhancement of applicability for devices like IR detectors and data storage</t>
  </si>
  <si>
    <t>UDCSR/AO/MUM/CRS-M-211/2015/510</t>
  </si>
  <si>
    <t xml:space="preserve">Investigation and physical realization of two degree of freedom PID controller with anti-reset windup for the fast acting control loops </t>
  </si>
  <si>
    <t>SB/FTP/ETA-308/2012</t>
  </si>
  <si>
    <t>The study of effects of radiation on Eu2O3 doped lead fluroborate glasses</t>
  </si>
  <si>
    <t>2012/34/17/BRNS/872</t>
  </si>
  <si>
    <t>Transparent Metal Oxide thin film transistors grown by magnetron sputtering for display applications</t>
  </si>
  <si>
    <t>2012/20/34/4/BRNS/178</t>
  </si>
  <si>
    <t>Development of nano material and optically enabled, front surface and back tailored, efficency amorphous silicon solar cells</t>
  </si>
  <si>
    <t>DST/TM/SERI/2K10/63 (G)</t>
  </si>
  <si>
    <t>Investigation of Potential Alternatives for Window layer to Improve the efficiency of CdTe based solar  Cells</t>
  </si>
  <si>
    <t>VGST/K-FIST(L1/377</t>
  </si>
  <si>
    <t>Novel non ulcerogenic small molecules-Chemical synthesis and biological efficacy in chronic inflammatory diorders</t>
  </si>
  <si>
    <t>SR/SO/HS-0250/2012</t>
  </si>
  <si>
    <t>Development of novel quercetin analogues intended for selective HDAC-8 inhibition as beneficial anti-cancer agents</t>
  </si>
  <si>
    <t>SR/SO/HS-0282/2012</t>
  </si>
  <si>
    <t>Understanding the genetic basis of biofilm formation in candida species with reference to role in pathogenesis and resistance to anti-fungal drugs</t>
  </si>
  <si>
    <t>Dr. Mamtha Ballal</t>
  </si>
  <si>
    <t>5/3/3/28/2011-ECD-I</t>
  </si>
  <si>
    <t>Study on child abuse, and its relationshio with attitude of adults and socio-demographic variables</t>
  </si>
  <si>
    <t>Dr.Sangeetha Priyadarshini</t>
  </si>
  <si>
    <t>5/11/125/2014-SBR</t>
  </si>
  <si>
    <t>Evaluation of predictive potential of photoacoustic spectroscopy as an obejective tool for diagnosing breast cancer conditions: A pilot study</t>
  </si>
  <si>
    <t>3/2/2224/2013/NCD-III</t>
  </si>
  <si>
    <t>Public Health Foundation of India</t>
  </si>
  <si>
    <t>Conducting Polling Booth Survey(PBS) among migrants in Thane and Surat Districts</t>
  </si>
  <si>
    <t>Conducting Behavioral Tracking Survey (BTS) among HRGs  in Thane District</t>
  </si>
  <si>
    <t>Indian Space Research Organisation (ISRO)</t>
  </si>
  <si>
    <t>Strategic Watch on Space Matters- A Fortnightly Newsletter on space security, Space Weaponisation ans space capabilities of major space faring nations</t>
  </si>
  <si>
    <t>ISHQ:2015-000791-01-01</t>
  </si>
  <si>
    <t>National Commission for Women (NCW)</t>
  </si>
  <si>
    <t>Status of Women Electronic Media Journalists in Karnataka</t>
  </si>
  <si>
    <t>16(1538)/2013-14NCW(R&amp;SC)</t>
  </si>
  <si>
    <t>National Bank for Agriculture &amp; Rural Development (NABARD)</t>
  </si>
  <si>
    <t>Scheme for Promotion of Farmer Producer Organisations</t>
  </si>
  <si>
    <t>NB.KAR.BID/747/FPO/2015-16</t>
  </si>
  <si>
    <t>INSPIRE Intership Science Camp</t>
  </si>
  <si>
    <t>INSPIRE INTERNSHIP/1/2015-16/20</t>
  </si>
  <si>
    <t>Development of reverse dot blot array for screening of single nucleotide polymorphisms and allele specific expression analysis in forate metabolism pathway genes</t>
  </si>
  <si>
    <t>45/4/2012-Gen/BMS</t>
  </si>
  <si>
    <t>Evaluation and Optimization of the Use of Laser Radiation for Burn Wound Therapy-An in Vivo Experimental Study</t>
  </si>
  <si>
    <t>2012/34/47/BRNS/2032</t>
  </si>
  <si>
    <t>Women Scientist Scheme A(WOS-A) entitled Direct femtosecond laser based inscription of waveguides in optical materials</t>
  </si>
  <si>
    <t>SR/WOS-A/PS-59/2011</t>
  </si>
  <si>
    <t>Spectroscopic analyses of flagellar proteins from chlamydomonas reinhardtii and homologous ciliary proteins from human</t>
  </si>
  <si>
    <t>BT/PR3159/BRB/10/960/2011</t>
  </si>
  <si>
    <t>Miniaturized Laser-Induced Breakdown Spectroscopy (LIBS) system for field applications</t>
  </si>
  <si>
    <t>34/14/04/2014-BRNS/0147 &amp; 882</t>
  </si>
  <si>
    <t>Repeated superovulation induced changes in the oocytes, embryos and somatic cells</t>
  </si>
  <si>
    <t>SR/SO/AS-009/2013</t>
  </si>
  <si>
    <t>Evaluation of the mechanisms involved in wound healing properties of topical application of few Indian traditional Medicinal preparations- Histopathologival, biochemical cellular, molecular and biomechanical analysis</t>
  </si>
  <si>
    <t>SB/SO/HS-0223/2012</t>
  </si>
  <si>
    <t>Formulation &amp; Screening Of Pegylated Liposomal Plumbagin For Improved Pharmacokinetics &amp; Pharmacodynamics With Reduced Toxicity Against Human Breast Cancer (MCF-7) xenograft In Nude Mice</t>
  </si>
  <si>
    <t>58/32/2008/BMS/TMR</t>
  </si>
  <si>
    <t>Molecular Analysis of Filamin B related disorders</t>
  </si>
  <si>
    <t>45/10/2013-CMB/BMS</t>
  </si>
  <si>
    <t>Deregulation of miRNAs In Cervical Cancer:Control by DNA Methylation &amp; Copy Number  Variations</t>
  </si>
  <si>
    <t>BT/PR2423/AGR/36/700/2011</t>
  </si>
  <si>
    <t>Induction of Somaclonal Variations in Phyllanthus Amarus.Schum &amp; Thonn.And Phyllanthus Urinaria Linn. by In Vitro Mutagnesis.Screening of Mutant Plants With Enhanced Secondary Metabolites For Biomedical Applocations.</t>
  </si>
  <si>
    <t>59/22/2008/BMS/TMR</t>
  </si>
  <si>
    <t xml:space="preserve">Assured Oppurtunity for Research Career (AORC)-a component of INSPIRE Program for  students admitted for pursuing full-time doctoral (Phd) Program        </t>
  </si>
  <si>
    <t>DST/INSPIRE FELLOWSHIP/2011/[431]</t>
  </si>
  <si>
    <t>Predictive Potential of Fluorescence Spectroscopy as an Objective Tool for Evaluating burn Wound Granulation Tissues</t>
  </si>
  <si>
    <t>3/1/2/(2)EXM/12/NCD-II</t>
  </si>
  <si>
    <t>y-H2AX Foci Analysis for The Management of Early triage &amp; Its Semi-Automation for Highthroughput Analysis</t>
  </si>
  <si>
    <t>2012/34/42/BRNS/1040</t>
  </si>
  <si>
    <t>Influence of He-Ne Laser Irradiation on Withanolide Content of Withania Somnifera (L.) Dunal</t>
  </si>
  <si>
    <t>SR/WOS-A/LS-564/2001 (G)</t>
  </si>
  <si>
    <t>Council of Scientific &amp; Industrial Research (CSIR)</t>
  </si>
  <si>
    <t>Effect of modulating interacellular protein degradation by proteasome on deriving functional b-cells like cells from human embryhonic stem cells</t>
  </si>
  <si>
    <t>27(0294)/13/EMR-II</t>
  </si>
  <si>
    <t xml:space="preserve">Deciphering the Neuroprotective Mechanisms of human dental pulp stem cells (hDPSC) &amp; hDPSC condition medium against Kainic Acid included Hippocampal Neurodegeneration </t>
  </si>
  <si>
    <t>SB/YS/LS-122/2013</t>
  </si>
  <si>
    <t>A Detalied Analysis of Hepatic trans-differenciation from Mesenchymal Stem Cells Isolated from Human Bone Marrow &amp; Umbilical Cord Matrix: Implications in Development of Methodologies to improve &amp; understand the Process of Trans-differentiation</t>
  </si>
  <si>
    <t>BT/PR/14157/MED/31/104/2010</t>
  </si>
  <si>
    <t>Adolescent health care in two districts of coastal Karnataka. An exploratory study</t>
  </si>
  <si>
    <t>Adhoc/39/2013/HSR</t>
  </si>
  <si>
    <t>Functional , Cellular and Molecular Evalution of Heptoprotective Property of Caesalpenia Bonduc (Kantalikaranjah): an in vivo and in vitro study</t>
  </si>
  <si>
    <t>59/55/2010/BMS/TRM</t>
  </si>
  <si>
    <t>Optimizing non invasive markers for embryo selection</t>
  </si>
  <si>
    <t>3/1/2/34/12-RCH</t>
  </si>
  <si>
    <t>Effect of biotin suplementation to sperm wash media on the enhancement of sperm function and pregnancy outcome in intrauterine insemination programme</t>
  </si>
  <si>
    <t>5/10/10/2009-RHN</t>
  </si>
  <si>
    <t>Effect of antituberculosis drugs on gamete functional physiology, fertility potential and pre- implantation embryo developmental potential in mouse</t>
  </si>
  <si>
    <t>5/10/FR/12/2010-RHN</t>
  </si>
  <si>
    <t xml:space="preserve">Screening for Human Papilloma Virus and other DNA virus infections of the cervix among tribal women in Southern India </t>
  </si>
  <si>
    <t>Tribal/70/2013-ECD-II</t>
  </si>
  <si>
    <t xml:space="preserve">Effect of assisted hatching on development potential of the embryo and reproductive outcome </t>
  </si>
  <si>
    <t>3/1/2/21/14-RCH</t>
  </si>
  <si>
    <t>Actue encephalitis syndrome (AES) outbreak in Gorakhpur, Uttar Pradesh</t>
  </si>
  <si>
    <t>VIR/RCI/AES/51/2014/ECD- I</t>
  </si>
  <si>
    <t>Multicentric Collaborative study of the Clinical Biochemical and Molecular Characterization by Lysosomal Storage Disorders in India -the initiative for research in LSD</t>
  </si>
  <si>
    <t>GIA/31(viii)2014-DHR</t>
  </si>
  <si>
    <t>Anti-Viral Ayurvedic Product Development for J E and Coordination of Anti rabies Invivo Testing and Safety Studies</t>
  </si>
  <si>
    <t>VIR/Herbal/56/2014/ECD-I</t>
  </si>
  <si>
    <t>Population Based Human Genetic Variations &amp; Impact on Radiation Effect</t>
  </si>
  <si>
    <t>DST/INT/JSPS/P-147/2012</t>
  </si>
  <si>
    <t>Science camp under INSPIRE Internship Component of INSPIRE Program</t>
  </si>
  <si>
    <t>SR/INSPIRE/2009</t>
  </si>
  <si>
    <t>Analysis of metabolites of endophytic fungi from C3, C4 &amp; CAM plants for Therapeutic applications</t>
  </si>
  <si>
    <t>SR/FT/LS-100/2009(G)</t>
  </si>
  <si>
    <t>Role of Medhya Rasayana on Ageing &amp; Stress-Induced Autophagy in Hippocampus</t>
  </si>
  <si>
    <t>Prn.SA/ADV/Ayurveda/Medhya Rasayana/2010</t>
  </si>
  <si>
    <t xml:space="preserve">Analysis of Molecular signalling proteins &amp; epigenetic factors responsible for regulation of Pepck Expression </t>
  </si>
  <si>
    <t>BT/103/NE/TBP/2010</t>
  </si>
  <si>
    <t>To Establish a Newborn Screening Lab and to Initiate the Mass Screening Program to reduce the mortality and morbidity of new born children</t>
  </si>
  <si>
    <t>VGST/CESEM/GRD-308/2014-15</t>
  </si>
  <si>
    <t>A Community based assessment of visual hearing locomotor disabilities and Psycho - social morbidities among geriatric population in coastal Karnataka</t>
  </si>
  <si>
    <t>54/18/CFP/GER/2011-NCD-II</t>
  </si>
  <si>
    <t>Functional Genomics for understanding holistic principles of Ayurveda therapeutics with Asthma as a model</t>
  </si>
  <si>
    <t>Prn.SA/ADV/Ayurveda/Asthama/2010</t>
  </si>
  <si>
    <t xml:space="preserve">Assured Oppurtunity For Research Career (AORC)-a component of INSPIRE Program for  students admitted for pursuing full-time doctoral (PhD) Program        </t>
  </si>
  <si>
    <t>DST/INSPIRE Fellowship/2010/(286)</t>
  </si>
  <si>
    <t xml:space="preserve">Assured Oppurtunity For Research Career (AORC)-a component of INSPIRE Program for  students admitted for pursuing full-time doctoral (PhD)Program        </t>
  </si>
  <si>
    <t>Identification  Molecular Characterization of Dendrobium Species of Western Ghats, their Conservation for Moscatilin Screening &amp; Bioproduction through In Vitro Strategies</t>
  </si>
  <si>
    <t>SR/FT/LS-174/2009</t>
  </si>
  <si>
    <t>Central Plantation Crops Research Institution(CPCRI)</t>
  </si>
  <si>
    <t>A randomized cross over double blind pilot clinical trial comprising the glycemic index of coconut sap and coconut sugar in healthy human subjects</t>
  </si>
  <si>
    <t>65.7/Collabind /T</t>
  </si>
  <si>
    <t xml:space="preserve"> DBTs Twinning programme for the NE titled Epigentic status of pro/anti apoptoic activity of age-related genes involved in breast cancer</t>
  </si>
  <si>
    <t>BT/253/NE/TBP/2011</t>
  </si>
  <si>
    <t xml:space="preserve">A Community based prospective study to evaluate the efficacy of second dose of measles vaccination under the Universal Immunization Program in costal Karnataka </t>
  </si>
  <si>
    <t>GIA/14/2014-DHR</t>
  </si>
  <si>
    <t>An in Vitro Study to Explore the Mechanism of Immuno-Modulation by Whartons Jelly Derived Mesenchymal Stem Cells (WJMSCs)</t>
  </si>
  <si>
    <t>SR/FT/LS-183/2009</t>
  </si>
  <si>
    <t xml:space="preserve">Enterpreneurship Development Cell </t>
  </si>
  <si>
    <t>4-7/RIFD/EDC/POLICY-1/2013-14</t>
  </si>
  <si>
    <t>Modification and Demonstration of Efficacy of an Existng Module for Affect Recognition Training in Schizophrenia</t>
  </si>
  <si>
    <t>RED/2014-15/GEM/PSY/317</t>
  </si>
  <si>
    <t xml:space="preserve">Distribution of non polio Enterovirus serotypes in childern with Hand Foot and Mouth Disease (HFMD) in Kerala, Karnataka and Goa States </t>
  </si>
  <si>
    <t>VIR/NP/66/2013-ECD-I</t>
  </si>
  <si>
    <t>Development &amp; Evaluation of Liposomal Carrier Systems of Hepatoprotective Agents to Target the Liver</t>
  </si>
  <si>
    <t>9-126/RIFD/MODROB/Policy-1/2013-14(Pvt.)</t>
  </si>
  <si>
    <t>Registry of people with Diabetes in India with Young Age at onset-II</t>
  </si>
  <si>
    <t>55/3/19/Reg.Phase-II/2012-NCD-II</t>
  </si>
  <si>
    <t>Design &amp; Synthesis of Novel Flavopiridol Analogues as useful Anticer Agents</t>
  </si>
  <si>
    <t>20/AICTE/RIFD/RPS(POLICY-1)63/2013-14</t>
  </si>
  <si>
    <t>Directorate of Health and Family Welfare Service(DHFWS)</t>
  </si>
  <si>
    <t>Iodine Deficiency Disorder Re-Survey for the year 2013-14</t>
  </si>
  <si>
    <t>NPG/IDD/22/2013-14</t>
  </si>
  <si>
    <t>IDSP, Nationl Institute of Communicable Diseases, Directrorate General of Health Service, Delhi</t>
  </si>
  <si>
    <t>Avian Influenza</t>
  </si>
  <si>
    <t>T.18015/09/2004-IDSP</t>
  </si>
  <si>
    <t>National Institute of Public Co-operation and child development</t>
  </si>
  <si>
    <t>Strengthening the Existing Monitoring and Supervision   Mechanism for ICDS Scheme throuh NIPCCD</t>
  </si>
  <si>
    <t>NI/XXXVII/1/2006-07</t>
  </si>
  <si>
    <t>Evaluation of Glycosmis Pentapylla (RETZ.) DC for Histone Deacetylase Inhaibition</t>
  </si>
  <si>
    <t>20/AICTE/RIFD/RPS(POLICY-1)64/2013-14</t>
  </si>
  <si>
    <t>"Biology and Molecular Mechanisms of Melanocyte Keratinocyte Interaction and Pigmentation -an Approach towards Therapeutic Implication for Vitiligo"</t>
  </si>
  <si>
    <t>BT/PR13113/GBD/27/181/2009</t>
  </si>
  <si>
    <t>ICMR Virology Network Laboratry</t>
  </si>
  <si>
    <t>5/8/7/48/2010-ECD-1</t>
  </si>
  <si>
    <t>Carrer Award for Young Teachers (CAYT)</t>
  </si>
  <si>
    <t>11-18/AICTE/RIFD/CAYT/POL-1/2013-14</t>
  </si>
  <si>
    <t>The impact of sperm DNA damage on genomic instability and survival strategies in embryonic stem cells</t>
  </si>
  <si>
    <t>SR/SO/HS/80/2007</t>
  </si>
  <si>
    <t>Preparation &amp; Characterization of Water Soluble Nanoparticles using Supercritical Fluid Technology</t>
  </si>
  <si>
    <t>20/AICTE/RIFD/RPS(POLICY-1)62/2013-14</t>
  </si>
  <si>
    <t>Prevalence of maternal genito-Urinary and periodontal infections and associated risk for adverse pregnancy outcome- A case cohort study</t>
  </si>
  <si>
    <t>5/7/346/2009-RHN</t>
  </si>
  <si>
    <t>United nations Children's Fund (UNICEF)</t>
  </si>
  <si>
    <t>Assessment of MCTS and WASH in high priority districts of Karnataka</t>
  </si>
  <si>
    <t>HYD/WASH/2014/2016</t>
  </si>
  <si>
    <t>INSPIRE Fellowship under Assured Opportunity for Rresearch Career (AORC)- a component of INSPIRE Program for Students admitted for pursuing full-time doctoral (PhD) Program</t>
  </si>
  <si>
    <t>DST/INSPIRE FELLOWSHIP/2011/[140]</t>
  </si>
  <si>
    <t>Aetiology of actue encephalitis syndrome (AES) in Indian and establishment of ICMR sample bank of AES cases - a  multisite prospective initiative</t>
  </si>
  <si>
    <t>VIR/41/2010-ECD-1</t>
  </si>
  <si>
    <t>INSPIRE fellowship under INSPIRE Program for pursuing full-time doctoral (PhD) Program</t>
  </si>
  <si>
    <t>DST/INSPIRE FELLOWSHIP/2012/792</t>
  </si>
  <si>
    <t xml:space="preserve">Value of fetal autopsy and establishment of normal fetal radiologic anatomy </t>
  </si>
  <si>
    <t>54/5/2010-BMS</t>
  </si>
  <si>
    <t>Evalution of laser manipulated embryos for their hatching potential, metabolic charges and laser induced effects</t>
  </si>
  <si>
    <t>5/10/16/2009-RHN</t>
  </si>
  <si>
    <t>DST/INSPIRE Fellowship/2011/[54]</t>
  </si>
  <si>
    <t>Intermediates of calcium signal process as ooctye activating agents and development of an optimum culture medium for mouse parthenotes</t>
  </si>
  <si>
    <t>BT/PR15130/GBD/27/328/2011(order-I)</t>
  </si>
  <si>
    <t>Study of drug resistance in pulmonary tuberculosis cases with and without HIV co-infection in Udupi District, Coastal Karnataka</t>
  </si>
  <si>
    <t>5/8/5/18/2010-ECD-1</t>
  </si>
  <si>
    <t>DST/INSPIRE Fellowship/2012/737</t>
  </si>
  <si>
    <t xml:space="preserve">Effectiveness of Instrumental India Classical music on serum cortisol concentrations of preterm infants assisted ventilation admitted to a tertiary level Neonatal Intensive Care Unit KMCH-A Perspective Control Trial </t>
  </si>
  <si>
    <t>5/7/551/11-RHN</t>
  </si>
  <si>
    <t>Assessment of risk Factors and predictors for spontaneous preterm birth in a South India Antenatal Cohort</t>
  </si>
  <si>
    <t>5/7/519/11-RHN</t>
  </si>
  <si>
    <t xml:space="preserve">To Compare the efficacy, safety and effects of Caffeine Versus Aminophylline for Apnea of Prematurely in Indian Neonates. A Prospective Randomized Control Trial </t>
  </si>
  <si>
    <t>5/7/520/11-RHN</t>
  </si>
  <si>
    <t>Clinical and Molecular evaluation of inherited arthropathies and multiple vertebral segmantation defects</t>
  </si>
  <si>
    <t>54/2/2013-HUM-BMS</t>
  </si>
  <si>
    <t xml:space="preserve">Application of autozygosity mapping and exome sequencing to identify genetic basis of disorders of skeletal development </t>
  </si>
  <si>
    <t>SB/SO/HS/005/2014</t>
  </si>
  <si>
    <t>University Grants Commission (UGC)</t>
  </si>
  <si>
    <t>Under 300 Raman Fellows for Post Doctoral Studies in USA</t>
  </si>
  <si>
    <t>5-4/2013(IC)</t>
  </si>
  <si>
    <t>Fertility preservation using Moringa oleiferea/Leaf extract in Mice Treated with Chemotherapeutic Agents and its Nechanism of Action</t>
  </si>
  <si>
    <t>59/51/2010/BMS/TRM</t>
  </si>
  <si>
    <t xml:space="preserve">Diagnostic utility, clinical correlates and endophenotypic validity of facial emotion recognition deficits in Schizophrenia versus Bipolar Disorder </t>
  </si>
  <si>
    <t>SR/CSI/32/2011(G)</t>
  </si>
  <si>
    <t>Behavioral, Biochemical and Histopathological analysis of the effects of antiotensin Converting Enzyme (ACE) Inhibitors and angiotensin receptor blockers (ARBS) on learning and memory in male wistar rats</t>
  </si>
  <si>
    <t>58/34/2011-BMS</t>
  </si>
  <si>
    <t>Isolation &amp; Characterization of phytoconstituents from Macrosolin parasiticus (L.) Danser &amp; Evaluation of their in Vitro Cytotoxic activity on various cancer cell lines</t>
  </si>
  <si>
    <t>SB/YS/LS-10/2013</t>
  </si>
  <si>
    <t xml:space="preserve">Evaluation of multiple ligation dependent probe amplification(MLPA) for diagnosis and carrier detection in families with a dystrophinopathy </t>
  </si>
  <si>
    <t>SR/FT/LS-123/2010</t>
  </si>
  <si>
    <t>The lost focus on male in adolescent friendly health care services- a qualitative analysis</t>
  </si>
  <si>
    <t>Adhoc/22/2012/HSR</t>
  </si>
  <si>
    <t>Investigations of the modulation of Insulin signaling pathways by novel thiazolidin-4-one derivatives &amp; their implications in metabolic disorders</t>
  </si>
  <si>
    <t>SR/FT/LS-08/2012</t>
  </si>
  <si>
    <t xml:space="preserve">Understanding the epidemiology of antimalarial drug resistance in plasmodium vivax and elucidation of resistance deterministic host factors for antimalarial drugs </t>
  </si>
  <si>
    <t>AMR/46/2011-ECD-1</t>
  </si>
  <si>
    <t>Morphological changes in the testis and spermatozoa of rats treated with lamotrigine</t>
  </si>
  <si>
    <t>58/4/2012-BMS</t>
  </si>
  <si>
    <t xml:space="preserve">Cissus Quadrangularis linn,(Asthishrinkala) as a regulator of bone progenitor cells in osteoporosis and diabetes induced bone disorders: Cellular and functional basis for osteogenic regenerative medicine. </t>
  </si>
  <si>
    <t>27(0285)/13/EMR-II</t>
  </si>
  <si>
    <t>Metabolomics based non-invasive detection of genetically normal human embryos</t>
  </si>
  <si>
    <t>VGST/SMYSR(2014-15)GRD-442/2015-16</t>
  </si>
  <si>
    <t xml:space="preserve">Development and applicatin of a next generation sequencing based gene panel for disorders with low bone mineral density </t>
  </si>
  <si>
    <t>BT/IN/Germany-BMBF/05/GK/2015-16</t>
  </si>
  <si>
    <t>Switching from PhD program with MU Scholarship</t>
  </si>
  <si>
    <t>08/602 (0001)/2013-EMR-1</t>
  </si>
  <si>
    <t>Determination of diagnostic-prognostic significance of peripheral blood parasite index, leucocyte and platelet parameters for disease severity and outcomes among hopitalized adult patients with plasmodium vivax malaria</t>
  </si>
  <si>
    <t>80/931/2015-ECD-I</t>
  </si>
  <si>
    <t>Differences in T Iymphocyte apoptosis in the granulomatous inflammation in intestinal tuberculosis and Crohns disease- implications to diagnosis and pathogenesis</t>
  </si>
  <si>
    <t>SR/SO/HS-141/2010</t>
  </si>
  <si>
    <t>Merck Serono India(MSI)</t>
  </si>
  <si>
    <t>Advanced  Embryology Training</t>
  </si>
  <si>
    <t>Ganpatrai Luhariwala Charity Trust (GLCT)</t>
  </si>
  <si>
    <t>Clinico-Microbiological correlation and Phenotypic Charcterisation of Non Tuberculous mycobacteria (NTM) In Kasturba Hospital, Manipal</t>
  </si>
  <si>
    <t>Pharmaceutical &amp; Patient Care Research in Metabolic Syndrome</t>
  </si>
  <si>
    <t>BT/INDO-QLD/01/06/2010</t>
  </si>
  <si>
    <t>A Clinico microbiological environmental and molecular approach to explore the epidemiology of neglected disease Melioidosis</t>
  </si>
  <si>
    <t>5/3/3/16/2012-ECD-I</t>
  </si>
  <si>
    <t>Genetic vaccine delivery system for targeting dendritic cells through surface modified multifunctional microparticles:A study on desifn &amp; evalution/Women Scientist Scheme-A (Women Component Plan)</t>
  </si>
  <si>
    <t>SR/WOS-A/LS-215/2011</t>
  </si>
  <si>
    <t xml:space="preserve">Identification of a novel gene resposible for autosomal recessive oculocutaneous aibinism using whole exome sequencing </t>
  </si>
  <si>
    <t>BT/Bio-Care/07/9889/2013-14</t>
  </si>
  <si>
    <t>National Institute of Epidemiology (ICMR)</t>
  </si>
  <si>
    <t>Hospital Based  Sentinel Surveillance for Bacterial Meningitis in India</t>
  </si>
  <si>
    <t>NIE/A/CB/2011-12</t>
  </si>
  <si>
    <t>Clinical,geographical,epidemological &amp; molecular Characterization of scrub typhus in South Karnataka</t>
  </si>
  <si>
    <t>Dr Indira Bairy</t>
  </si>
  <si>
    <t>30/3/36/2008/ECD-II</t>
  </si>
  <si>
    <t>Molecular epidemiology of rotavirus diarrhea in childern under five in South West India. A hospital &amp; laboratory based study</t>
  </si>
  <si>
    <t>5/8-1(189)/D/2010-11/ECD-II</t>
  </si>
  <si>
    <t>Manipal Acunova Ltd( MAL)</t>
  </si>
  <si>
    <t>PPD-CV-185056-Dr. Ganesh Kamath</t>
  </si>
  <si>
    <t>PPD/CV 185056/2011/179</t>
  </si>
  <si>
    <t>Effective health communicating methods amoungst young women: an exploratory study</t>
  </si>
  <si>
    <t>Adhoc/26/2012/HSR</t>
  </si>
  <si>
    <t xml:space="preserve">Evaluation &amp; Development of Anti-Viral Procucts from herbal Sources </t>
  </si>
  <si>
    <t>DHR/Plan Scheme/GIA/9/2012</t>
  </si>
  <si>
    <t>At any one given time basis scheme Scholarship-Wise &amp; Item-Wise</t>
  </si>
  <si>
    <t>F.17-17/2011(SA-1)</t>
  </si>
  <si>
    <t>DST/INSPIRE FELLOWSHIP/2014/46</t>
  </si>
  <si>
    <t>Max Neeman Medical International Limited (MNIL)</t>
  </si>
  <si>
    <t xml:space="preserve">Inhibitor Developmant in Previously Untreated Patients (PUPs) or Minimally Blood Component Treated Patients (MBCTPs) when Exposed to plasma-derived von Willbrand Factor-Containing factor VIII (VWF/FVIII) Concentrates and to Recombinant Factor VIII (rFVIII) concentrates. An Independent, International, Multicentre, Prospective, Controlled, Randomized, Open Label, Clinical Trail </t>
  </si>
  <si>
    <t>ABB-09-001</t>
  </si>
  <si>
    <t>Parexel International Clinical Research Private Limited (PICRPL)</t>
  </si>
  <si>
    <t>A Double Blind Randomised, Parallel Group, Phase III study to Demonstrate Equivalent Efficacy and Comparable Safety of CT-P6 and Hercetin, both in Combination with Paclitaxel, in Patients with Metastatic Breast Cancer</t>
  </si>
  <si>
    <t>CT/P6/3.1</t>
  </si>
  <si>
    <t>Entrepreneurship Development Institute of India (EDI)</t>
  </si>
  <si>
    <t>DST-NIMAT Project 2013-14: Conducting EAC</t>
  </si>
  <si>
    <t>EDI/DST-NIMAT/12-13 &amp; 13-14/081</t>
  </si>
  <si>
    <t>Establishing the facility for the identification &amp; genetic characterization of anaerobic bacteria clostridium difficile causing antibiotic assosiated diarrhoea in hospitalized patients in a tertiary care hospital in maniapl</t>
  </si>
  <si>
    <t>VGST/K-FIST/2012-13/247</t>
  </si>
  <si>
    <t>Development &amp; Standardization of phonological process Analysis Tests for childern (PPAT-C) in Tulu language</t>
  </si>
  <si>
    <t>02/152/2012/RP</t>
  </si>
  <si>
    <t>(OSKIRA-1) A Phase III,Multi- Centre, Randomised, Double-Blind, Placebo-Controlled, Parallel Group Study of two Dosing Regimens of Fostamatinib Disodium in Rheumatoid Arthritis Patients with an inadequate Response to Methotrexate</t>
  </si>
  <si>
    <t>D4300C00005</t>
  </si>
  <si>
    <t>Development of Learning Strategy inventory &amp; Cognitive Behavior Therapy (CBT) based stress Management Intervention</t>
  </si>
  <si>
    <t>5/11/53/2011-SBR</t>
  </si>
  <si>
    <t>F. 17/17/2011(SA-1)</t>
  </si>
  <si>
    <t>A Randomized, double blind centric, placebo controlled phase - II study assessing the safety and efficacy of intraarticular ex-vivo cultured adult allogenic mesenchymal stem cells in patients with Osteoarthritis (OA) of knee</t>
  </si>
  <si>
    <t>SRPL/OA/09/00,version No:3.0</t>
  </si>
  <si>
    <t>Relationship of Visual perception &amp; visual motor integration with academic performance in elementary school children: A cohort study</t>
  </si>
  <si>
    <t>SR/CSRI/51/2014 (G)</t>
  </si>
  <si>
    <t>Effects of electron irradiation on n-ZnS/p-Si &amp; ZnS-Au visible-blind UV photodetecors</t>
  </si>
  <si>
    <t>34(1)/14/37/2014-BRNS/1933</t>
  </si>
  <si>
    <t>The central alexias &amp; agraphias in semi syllabic orthography</t>
  </si>
  <si>
    <t>SR/CSI/96/2010 (G)</t>
  </si>
  <si>
    <t>Escorts Heart Institute &amp; Research Centre Ltd (EHIRCL)</t>
  </si>
  <si>
    <t>A Prospective Single blind, Multicenter, Randomized Trial to Compare the TAXUS Element Coronary stent system against the XIENCE Prime Coronary stent system in the treatment of Diabetic Patient Population in India</t>
  </si>
  <si>
    <t>TUXEDO-India</t>
  </si>
  <si>
    <t>Quantification of Spinal deformities using 3D reconstruction from biplanar radiographs</t>
  </si>
  <si>
    <t>SB/FTP/ETA-210/2012</t>
  </si>
  <si>
    <t>Philips Electronics India Private Limited(PEIPL)</t>
  </si>
  <si>
    <t>Generation of neuroprogenitor cells from whartons jelly derived mesenchymal stem cells dopaminergic cell type (SERC FAST Track Scheme)</t>
  </si>
  <si>
    <t>SR/FT/LS-022/2009</t>
  </si>
  <si>
    <t>Apex Laboratories Pvt Ltd (ALPL)</t>
  </si>
  <si>
    <t>Wound Healing Studies &amp;others</t>
  </si>
  <si>
    <t>PHA002/Burn Study/2012, PHA/04/12, PHA001 Brun Stu</t>
  </si>
  <si>
    <t>Bombay Scientific</t>
  </si>
  <si>
    <t>Estimation of Fractional Anisotropy values using diffusion tensor imaging in normal brain white matter</t>
  </si>
  <si>
    <t>Zincovit Project Dr. K L Bairy</t>
  </si>
  <si>
    <t>KMC/PHA/Zincovit 004/2012,003/2012,002/2012,001/20</t>
  </si>
  <si>
    <t>Evalution and Comparison of efficacy and in use tolerance of 3 anti-acne test products (Sofinox cream, Sofinox rd Cream and clindac a gel) on mild to moderate acne</t>
  </si>
  <si>
    <t>PHA/DERMA/01-2012</t>
  </si>
  <si>
    <t>Identification of diagnostic &amp; prognostic Biomarkers to improve the management of diabetic ulcers</t>
  </si>
  <si>
    <t>BT/Indo-Aus/04/09/2009</t>
  </si>
  <si>
    <t>EPICOR- Asia: Long Term follow up of antithrombotic management patterns in Acute Cornary Syndrome patients in Asia</t>
  </si>
  <si>
    <t>NIS-CAP-XXX-2011/1 EPICOR ASIA</t>
  </si>
  <si>
    <t>Pharmacogenomic variations of genes involved in type2 diabetes &amp; their therapeutic response to oral hypoglycemic drugs</t>
  </si>
  <si>
    <t>45/4/2013-Geno/BMS</t>
  </si>
  <si>
    <t xml:space="preserve">Comparative evalution of the micronized formulation of fusidic acid with convention formulation for dermal appliction </t>
  </si>
  <si>
    <t xml:space="preserve"> Protocol 01&amp;02/ in vitro study/Pharmacology/2012</t>
  </si>
  <si>
    <t>GVK Biosciences Private Limited (GBPL)</t>
  </si>
  <si>
    <t xml:space="preserve">A study to evaluate the impact of different controlled overian stimulation protocols on physical and psychological burden in patients undergoing In-Vitro Fertilization/In-Vitro Cytoplasmic Sperm Injection </t>
  </si>
  <si>
    <t>Protocol#P08388</t>
  </si>
  <si>
    <t>Influence of IL-6/JAK/STAT pathway on Epigenome of Tumor assosiated &amp; resident vascular Endothelial cells: Consequence of Tumor growth &amp; on Tumor-Induced Angiogenesis</t>
  </si>
  <si>
    <t>6242-P81/RGCB/PMD/DBT/MNbJ/2015</t>
  </si>
  <si>
    <t>Covance India Pharmaceutical Service Private Limited (CIPSPL)</t>
  </si>
  <si>
    <t>Randomized, Placebo- Controlled Study to Valuate Efficacy and safety of extended release Niacin/Laropiprantin south and south east Asians not a lipid Modulating Agent, with Decreased High Density Lipoprotien Cholesterol and Low Density Lipoprotien Cholesterol at or Below NCEP ATP III goal</t>
  </si>
  <si>
    <t>MK0524-A108-00 A16</t>
  </si>
  <si>
    <t>Microbial Sensitivity Study of various Topical formulation against staphylococcus epidermidis and Propionibacterium acnes</t>
  </si>
  <si>
    <t>MICRO/03/12</t>
  </si>
  <si>
    <t>Innvolution Med System (IMS)</t>
  </si>
  <si>
    <t>A Prospctive, multicenter, post marketing surveillance study to evalute the safety and effectiveness of the Superia- Sirolimus Eluting Coronary Stent System (SSECSS) implanted during routine clinical practice in India</t>
  </si>
  <si>
    <t>NANO/INN/SUP/001</t>
  </si>
  <si>
    <t>Characterization of cell signaling pathways &amp; molecular mechanisms of double C-2-Like Domains Beta (DOC2B) gene in Cervical Cancer</t>
  </si>
  <si>
    <t>6242-P8/RGCB/PMD/DBT/SPDK/2015</t>
  </si>
  <si>
    <t>Design &amp; Expression of humanized antibodies against soluble Interleukin-6R, soluble gp130 in Bacteria &amp; Animal Cell lines</t>
  </si>
  <si>
    <t>BT/BIPP0543/17/11</t>
  </si>
  <si>
    <t>To study the effect and glycemic factors associated with potential Zincovit Drops among normal and streptozocin diabetic induced Wistar rat pups</t>
  </si>
  <si>
    <t>KMC/PHA/Zincovit drops 005/2013</t>
  </si>
  <si>
    <t>Development of probes based on a human BAC library for the diagnosis of disease for use in situ hybridization &amp; in microarray</t>
  </si>
  <si>
    <t>BT/SBIRI /870/24-B17/2011</t>
  </si>
  <si>
    <t>Acute and long term safety evalution of Zincovit drops (Nutritional food supplement) in rodents</t>
  </si>
  <si>
    <t>KMC/PHA/Zincovit Drops 006/2013</t>
  </si>
  <si>
    <t>Antioxident and Hepatoprotective potential of Zincovit Drops (Nutritional food supplement ) against carbon tetra chloride induced hepatoxicity in rats</t>
  </si>
  <si>
    <t>KMC/PHA/Zincovit Drops 007/2013</t>
  </si>
  <si>
    <t>Influence of Zincovit Drops (Nutritional food supplement) on Immune level in normal and acrylamide intoxicated rats</t>
  </si>
  <si>
    <t>KMC/PHA/Zincovit Drops 008/2013</t>
  </si>
  <si>
    <t xml:space="preserve">Influence of Zincovit syrup (nutritional food supplement ) on sugar level in normal and diabetics rats </t>
  </si>
  <si>
    <t>KMC/PHA/Zincovit 001/2013</t>
  </si>
  <si>
    <t>Acute and long term safety evalution of Zincovit syrup (Nutrition food supplement) in rodents</t>
  </si>
  <si>
    <t>KMC/PHA/Zincovit syrup 002/2013</t>
  </si>
  <si>
    <t>Study of Evaluate the homing Potential of Dental Pulp Stem Cells (DPSC) in in vitro &amp; in vivo Model of Hippocampal Neurodegeneration</t>
  </si>
  <si>
    <t>BT/PR10915/MED/31/260/2014</t>
  </si>
  <si>
    <t>Generation of Insulin Producing cells from Panceeatic Progenitors- A step towards triggering endogenous b-cell Regeneration</t>
  </si>
  <si>
    <t>Dr. Ramesh R Bhonde</t>
  </si>
  <si>
    <t>37/(1570)/12/EMR-II</t>
  </si>
  <si>
    <t>DBT-TWAS Post Doctoral Biotechnology Fellowship Programme</t>
  </si>
  <si>
    <t>DBT-TWAS/CICS/5255/2015</t>
  </si>
  <si>
    <t>Development &amp; Assessment of human embryonic stem cell derived Neural Progenitors as a model for testing Neuroprotective action of Mesenchymal Stromal Cells against Ischemic Insult- implications in Hypoxic Ischemic Encephalopathy</t>
  </si>
  <si>
    <t>37(1614)/13/EMR-II</t>
  </si>
  <si>
    <t>Antioxidant and hepatoprotective potential of Zincovit syrup (Nutritional food supplement) against carbon tetra chloride induced hepatotoxicity in rats</t>
  </si>
  <si>
    <t>KMC/PHA/Zincovit syrup 003/2013</t>
  </si>
  <si>
    <t>Influence of Zincovit syrup (Nutritional food supplement) on immune level in normal and acrylamide intoxicated rats</t>
  </si>
  <si>
    <t>KMC/PHA/Zincovit syrup 004/2013</t>
  </si>
  <si>
    <t>VGST-SMYSR grant entitled Low cost Fabrication of Nanoscale patterns using soft Lithigraphy</t>
  </si>
  <si>
    <t>VGST/SMYSR)/GRD-448/2015-16</t>
  </si>
  <si>
    <t>Neurognic potential of native &amp; astrocyte-like differentiated cells from human Wharton Jelly mesenchymal stem cells in an vitro Parkinsons Disease Model</t>
  </si>
  <si>
    <t>80/5/2011-BMS</t>
  </si>
  <si>
    <t>Forus Health Private Limited (FHPL)</t>
  </si>
  <si>
    <t>Protcol 3Nethra Royal Clinical Trial Study</t>
  </si>
  <si>
    <t>Protocol 3Nethra Royal Clinical Trial Study</t>
  </si>
  <si>
    <t xml:space="preserve">A 2 month Randomized, open label, Placebo controlled study to evalute the Cardiovascular Profile of Zincovit tablets with Grape seed extract (Nutritional Food Supplement </t>
  </si>
  <si>
    <t>KMC/MED/001/2013</t>
  </si>
  <si>
    <t>Comparative assessment of Mesenchymal Stem Cell feeder layers derived from Human Perinatal tissues for propogation &amp; differenciation of es cells</t>
  </si>
  <si>
    <t>27/(0293)/13/EMR-II</t>
  </si>
  <si>
    <t>Development of an in vitro model to assess the role of endogenous astrocytes &amp; adult stem cell-derived supportive cells on the survival of midbrain dopaminergic neurons</t>
  </si>
  <si>
    <t>BT/07/IYBA/2013-7</t>
  </si>
  <si>
    <t>Possibility Utility of human umbilical cord blood derived Mesenchymal Stem cells for toxicity studies</t>
  </si>
  <si>
    <t>BT/PR6036/MED/31/170/2012</t>
  </si>
  <si>
    <t>Exploring the potential of Islet like Cell-Aggregates generated from mesenchymal stem cells of human placenta for treating Type1 Diabetes in NOD Mice by immunoisolation approach</t>
  </si>
  <si>
    <t>BT/PR2716/MED/31/129/2011</t>
  </si>
  <si>
    <t>A 45 days Ramomized, open label Comparator study of evaluate the safety and efficacy of Zincovit Tablets with grape seed extract (nutritioal food supplement) in patients with type 2 Diabetes Mellitus</t>
  </si>
  <si>
    <t>KMC/MED/002/2013</t>
  </si>
  <si>
    <t xml:space="preserve">A Randomized, double-blind, placebo- controlled, parallel- group study of cariprazine(RGH-188)in the Prevention of relapse in patients with Schizophrenuia </t>
  </si>
  <si>
    <t>RGH-MD-06</t>
  </si>
  <si>
    <t>Sem Central Project</t>
  </si>
  <si>
    <t>Effect of Zinc Fusidate creams (A&amp;B) on experimentally induced burn would healing</t>
  </si>
  <si>
    <t>Protocol 001/Burn Study/2013</t>
  </si>
  <si>
    <t>Sanofi-Synthelalo (India) Ltd</t>
  </si>
  <si>
    <t>Protocol -EFC11319 -Dr. Mukhyaprana Prabhu</t>
  </si>
  <si>
    <t>Protocol no EFC11319</t>
  </si>
  <si>
    <t>Intel Technology India Private Limited (ITIPL)</t>
  </si>
  <si>
    <t xml:space="preserve">Automated ECG Reporting Project </t>
  </si>
  <si>
    <t>Genomic Variation Analysis &amp; Gene ExpressionProfiling of Human dosha Prakriti based on Principals Ayurveda</t>
  </si>
  <si>
    <t>Prn.SA/ADV/Ayurveda/4/2006</t>
  </si>
  <si>
    <t>Acute Dermal Toxicity and Efficacy of Zincoderm G Cream against wound infection by Pseudomonas aeruginosa and Methicillin Resistant Staphyloccus aureus</t>
  </si>
  <si>
    <t>KMC/Zincoderm G/01/2013</t>
  </si>
  <si>
    <t>Acute Dermal Toxicity and Assessment of anti- dermatophytic activity of Zincoderm GM cream in experimental Tinea pedis in Wistar rats</t>
  </si>
  <si>
    <t>KMC/Zincoderm GM/02/2013</t>
  </si>
  <si>
    <t>To compare the safety of topical Sodium fusidatw Cream (0.25%, 2%), Zinc Fusidate ointment (2%), Zinc fusidate Cream (2%) and Retapamulin (1%) ointment on nasal mucosal surface of rabbits</t>
  </si>
  <si>
    <t>KMC/Nasal/02/2013</t>
  </si>
  <si>
    <t>The effect of tropical antibiotics and steroids on allergic conjunctivitis model in rats</t>
  </si>
  <si>
    <t>KMC/Eye/01/2012</t>
  </si>
  <si>
    <t xml:space="preserve">Effect of Fuscithalmic (1%), Sofinox(0.25%) eye drops on eye scratching behaviour and allergic symptoms in IgEmediated alergic rat conjuctivitis model </t>
  </si>
  <si>
    <t>KMC/Eye/02/2013</t>
  </si>
  <si>
    <t>Data collection for MRI workflow study</t>
  </si>
  <si>
    <t>Study of the  pharmacoeconomic burden of antibiotic resistance in ICU patients in a tertiary care hospital</t>
  </si>
  <si>
    <t>F.11-42/2012 (SA-I)</t>
  </si>
  <si>
    <t>SPiCE project entitled Screening of milk samples for the isolation of cholesterol oxidase producing lactobacillus species</t>
  </si>
  <si>
    <t>VGST/P-4/SPiCE/2013-14</t>
  </si>
  <si>
    <t>A multicenter, randomized, double-blind, placebocontrolled, parllel-group study to evaluate prevention of relapse in patients with schizopheria receving either flexible dose iloperidone (Fanapt) or placebo in long term use (up to26 weeks) followed by up to 52 weeks of open lable extension</t>
  </si>
  <si>
    <t>ILO522D2301</t>
  </si>
  <si>
    <t>Case Study Project</t>
  </si>
  <si>
    <t>Exhibit B-09</t>
  </si>
  <si>
    <t>Preparation &amp; evaluation of nanoparticulate sunscreens containing plant based polyphenols</t>
  </si>
  <si>
    <t>BT/PR15147/GBD/27/338/2011</t>
  </si>
  <si>
    <t>Evalution of safety and anti-inflamnatory effect of topical formulation of Nicotinamide (2%) Nicotinamide (3%) and Nicotinamide (4%) on normal skin albino rabbit and skin inflammatory model in rats</t>
  </si>
  <si>
    <t>Protocol 01/Skin Irritiancy/2014</t>
  </si>
  <si>
    <t xml:space="preserve">DST/INSPIRE Fellowship/2011(431) </t>
  </si>
  <si>
    <t>Career Award for Young Teachers (CAYT)</t>
  </si>
  <si>
    <t>11-24/RIFD/CAYT/POL-II/2013-14</t>
  </si>
  <si>
    <t>Design, synthesis &amp; evaluation of Diphenyl ether based Pyridine derivatives as Antitubercular agents</t>
  </si>
  <si>
    <t>BT/Bio-CARe/03/10087/2013-14</t>
  </si>
  <si>
    <t>Women Employees of Higher Education in Karnataka: Struggles &amp; Success</t>
  </si>
  <si>
    <t>02/04/2015-16/ICSSR/RPR</t>
  </si>
  <si>
    <t>DST/INSPIRE FELLOWSHIP/2014/133</t>
  </si>
  <si>
    <t>Effect Sodium Fusidate and Betadine Onitment on Experimentally induced burn wound healing</t>
  </si>
  <si>
    <t>Protocol 01/Burn wounding healing study/2014</t>
  </si>
  <si>
    <t>Influence of Zincovit tablet with or without grape seed extract on onset progression of diabetic cataract in Wistar rats</t>
  </si>
  <si>
    <t>KMC/ZVT/01/2014</t>
  </si>
  <si>
    <t>Reading related eye movements in semi syllabic &amp; alphabetic orthographies</t>
  </si>
  <si>
    <t>SR/CSI/58/2011(G)</t>
  </si>
  <si>
    <t xml:space="preserve">Formulation &amp; evaluation of risperidone liposomal formulations for brain targeting through nasal route </t>
  </si>
  <si>
    <t>11-34/RIFD/CAYT/POL-I/2014-15</t>
  </si>
  <si>
    <t>Drugs from marine microbial source for Alzheimers disease- an exploratory study</t>
  </si>
  <si>
    <t>DST/INSPIRE Fellowship/IFI40868</t>
  </si>
  <si>
    <t>Sun Pharmaceutical Industries Limited (SPIL)</t>
  </si>
  <si>
    <t>CLR-10-33-Dr. Sudha Vidhyasagar</t>
  </si>
  <si>
    <t>CLR-10-33</t>
  </si>
  <si>
    <t>Shantha Biotechnics Limited (SBL)</t>
  </si>
  <si>
    <t>A phase III Study to evaluate immune non inferiorityand safety of the All in one liquid formulation of a live attenuated tetravalent (G1-G4) Bovine- Human Reassortant Rotavirus Vaccine (BRV-TV) to a licensed vaccine Rota Teq when administered as three dose series to Indian Infants concomitantly with other routinely recommended vaccines for the age</t>
  </si>
  <si>
    <t>BRV07</t>
  </si>
  <si>
    <t>Preparation &amp; Characterization of metal particulate films deposited on electron irradiated inert polymers doped with organosilanes/functional polymers</t>
  </si>
  <si>
    <t>2010/34/22/BRNS/1164</t>
  </si>
  <si>
    <t>Serum Institute of India Limited (SIIL)</t>
  </si>
  <si>
    <t xml:space="preserve">Phase II, Multicenter, Randomized, Double-Blind, Placebo-Controlled Study to Evaluate the Efficacy And Safety of Live Attenuated Bovine- Human Rotavirus Reassortant Pentavalent Vaccine (BRV-PV) against Severe Rotavirus Gastroenterities in Healthy Indian infants </t>
  </si>
  <si>
    <t>PSK/ROTA:03/12</t>
  </si>
  <si>
    <t>Nonlinear optical studies of Organic Materials using continuous Wave Laser</t>
  </si>
  <si>
    <t>2010/20/34/7/BRNS/2263</t>
  </si>
  <si>
    <t>Analysis of Neurobehavioral performences, brain morphology &amp; Biochemical indexex in Radio-Frequency electro-magnetic radiaton exposed rats</t>
  </si>
  <si>
    <t>5/10/FR/21/2011-RHN</t>
  </si>
  <si>
    <t>Isolation &amp; characterization of dental pulp mesenchymal stem cells isolated from deciduous &amp; adult humans &amp; its differenciation into dopaminergic neurons &amp; islet cells</t>
  </si>
  <si>
    <t>80/19/2009-BMS</t>
  </si>
  <si>
    <t>Glenmark Pharmaceutical Limited (GPL)</t>
  </si>
  <si>
    <t>A phase II, Multicenter, Single dose, Randomized, Single blind, Non inferiorty, Parallel -Group, Comparative, Study to evaluate efficacy and safety of Fenticonazole vaginal capsule compared to clotrimazole vaginal tablet in the treatment of Subjects with Vaginal candidiasis</t>
  </si>
  <si>
    <t>GPL/CT/2013/012/III</t>
  </si>
  <si>
    <t>ICON Clinical Research Limited (ICRL)</t>
  </si>
  <si>
    <t>A Phase 3 Randomized double blind study of PF-05280014 Plus Paclitaxel versus Trastuzumab plus paclitaxel for the frist line treatment of patientwith HER2- Positive Metastatic Breast Cancer</t>
  </si>
  <si>
    <t>B3271002</t>
  </si>
  <si>
    <t xml:space="preserve">Role of Zinc finger transcription factor Zic3 in generating neural stem cells like cells from dental pulp stem cells. (RGYI) </t>
  </si>
  <si>
    <t>BT/PR6165/GBD/27/369/2012</t>
  </si>
  <si>
    <t>Novartis Health Private Limited (NHPL)</t>
  </si>
  <si>
    <t>A Multicenter, randomized, double-blind, parallel group, active -controlled study to evalute the efficacy and safety of both aliskiren monotherapy and aliskiren/enalapril combination therapy compared to enalapril montherapy, on morbidity and mortality in patients with chronic heart failure (NYHA Class II-IV)</t>
  </si>
  <si>
    <t>CSPP100F2301</t>
  </si>
  <si>
    <t>A Randomized double blind, placebo controlled, eventdrive trial of quarterly subcutaneous canakinumab in the Prevention of recurrent cardivascular events among stable post-myocardial infarction patients with elevated hsCRP</t>
  </si>
  <si>
    <t>Protocol CACZ885M2301</t>
  </si>
  <si>
    <t>Novo Nordisk India Private Limited (NNIPL)</t>
  </si>
  <si>
    <t>Liraglutide Effect and action in Diabetes: Evalution of cardiovascular outcome results. A long -term, Multi-centre, International, Randomised Double-blind, placebo controlled Trial to Determine Liraglutide effect on cardivascular events</t>
  </si>
  <si>
    <t>EX2211-3748</t>
  </si>
  <si>
    <t>A 52-week treatment, multi-center, randomized double dummy, parallel-group, active controlled study to compare the effect of QVA19 (indacaterol maleate/glycopyrronium bromide) with salmetero/fluticasone on the rate of exacerbations in subjects with moderate to very severe COPD</t>
  </si>
  <si>
    <t>CQVA149A318</t>
  </si>
  <si>
    <t>Plasmon controlled Fluorescence study of Bioflurophores</t>
  </si>
  <si>
    <t>VGST/P-3/SMYSR/GRD-295/2013-14</t>
  </si>
  <si>
    <t>Design preparation &amp; evaluation of water soluble nanoparticles</t>
  </si>
  <si>
    <t>VGST/P-3/SMYSR/GRD-282/2013-14</t>
  </si>
  <si>
    <t xml:space="preserve"> A Phase 3b, Multi-center, Double-Blind, Placebo-Controlled, Parallel group, Study to Evalute the Effect of Dalcetrapib 600mg on Cardiovascular (CV) Events, in Adult Patients with stable Coronary Heart Disease (CHD), CHD Risk Equivalents or at Elevated Risk for Cardiovascular Disease (CVD)</t>
  </si>
  <si>
    <t>NC25608</t>
  </si>
  <si>
    <t>VGST/P-5/TRIP/2013-14</t>
  </si>
  <si>
    <t>Influence of Zincovit tablet with or without grape seed extract on  onset and Progression of Sodium selenite induced age related cataract in Wistar rat pups</t>
  </si>
  <si>
    <t>KMC/ZVT/02/2014</t>
  </si>
  <si>
    <t>St John National Academy of Health Science</t>
  </si>
  <si>
    <t>Registry Study</t>
  </si>
  <si>
    <t>Philips Amazon Clinical Study Dr. Raviraj Acharya</t>
  </si>
  <si>
    <t>PIC/HC/AGR/2014/34</t>
  </si>
  <si>
    <t>Evaluation of synthetic Myricetin analogues through epigenetic modulation of macrophage polarization in normal &amp; diabetic wound healing</t>
  </si>
  <si>
    <t>DST/INSPIRE Fellowship/2015/IF 150659</t>
  </si>
  <si>
    <t>Indo-German Science &amp; Technology Centre (UGSTC)</t>
  </si>
  <si>
    <t>Microfluidic based detectionof microbial communities &amp; antibiotic responses in the management of diabetic foot ulcers (MIDARDI)</t>
  </si>
  <si>
    <t>IGSTC/Call 2014/MIDRADI/23/2015-16/157</t>
  </si>
  <si>
    <t>Elucidation of actions of naturally occurring anti-oxidents for re-structuring the skin integrity by keratinocyte migration</t>
  </si>
  <si>
    <t>BT/Bio-CARe/01/9610/2013-14</t>
  </si>
  <si>
    <t>B Influence of ageless liquid on gentamicin- induced nephrotoxicity in Wistar rats</t>
  </si>
  <si>
    <t>KMC/AGELESS LIQUID/01/2014</t>
  </si>
  <si>
    <t>Influence of ageless liquid on N-methyl- N- nitrosourea (MNU)- induced retinal degeneration (RD) in Sprague- Dawley rats</t>
  </si>
  <si>
    <t>KMC/AGELESS LIQUID/03/2014</t>
  </si>
  <si>
    <t>Protocol No Tips-3 -Dr. Sudha Vidyasagar</t>
  </si>
  <si>
    <t>TIPS-3</t>
  </si>
  <si>
    <t>Development &amp; evaluation of transdermal drug delivery systems for the effective treatment of breast cancer</t>
  </si>
  <si>
    <t>8-185/RIFD/RPS/POLICY-1/2014-15</t>
  </si>
  <si>
    <t>Therapeutic effect of thymol/ zingerone, dietary polyphenols on radiation induced damage in swiss albino mice- A pilot study</t>
  </si>
  <si>
    <t>35/14/15/2014-BRNS/0253</t>
  </si>
  <si>
    <t>ICU Data collection Project - Dr. Sudha Vidhyasagar</t>
  </si>
  <si>
    <t>PIC/HCA/AGR/2014/04</t>
  </si>
  <si>
    <t>3D Ultra sound Visualization of anatomical Structures and pplicator in Brachtherapy for Cervical cancer treatment</t>
  </si>
  <si>
    <t>PIC/HCA/AGR/2014/33</t>
  </si>
  <si>
    <t>Regenerative Medical Services Private Limited (RMSPL)</t>
  </si>
  <si>
    <t>A Prospective, Open label, Multicentric study to Assess the Safety and Efficacy of Autologous Adult live cultured Chondrocytes (Chondron) in subjects with Articular Cartilage Defect of the Articulating joints</t>
  </si>
  <si>
    <t>RMS/OS/BD/1202</t>
  </si>
  <si>
    <t>Immunogenicity, Efficacy and safety of treatment with Human-el rhFVIII in Previously untreated Patients with Severe Haemophilia A</t>
  </si>
  <si>
    <t>GENA-05</t>
  </si>
  <si>
    <t>KPS Clinical Services Private Limited (KCSPL)</t>
  </si>
  <si>
    <t>A Multi Centric , open Label, Randomized, Comparative, Parllel -Group, active controlled, Phase III Clinical Trial to evalute safety and efficacy of Arbekacin sulphate injection Versus Vancomycin Hydrochloride Injection in Patients diogmosed with MESA infection</t>
  </si>
  <si>
    <t>ALKEM/CT/ARBK/032012</t>
  </si>
  <si>
    <t>Electron beam irradiation effect on electrical switching properties of glass chalcogenides</t>
  </si>
  <si>
    <t>2011/34/17/BRNS/0586</t>
  </si>
  <si>
    <t>Indias Policy Option on the Fissile Material Cut-Off Treaty (FMCT): A Technical Assessment of Definition &amp; Verification</t>
  </si>
  <si>
    <t>2013/10/37/1/BRNS/7</t>
  </si>
  <si>
    <t>Hypoglycermia review of literature and qualitative research- consultation project</t>
  </si>
  <si>
    <t>NONAC/kaksfcl08/BTM LAYOUT/KA-BA</t>
  </si>
  <si>
    <t>Philips Efficia Central Release B.01 Project</t>
  </si>
  <si>
    <t>PIC/HT/AGR/2015/12</t>
  </si>
  <si>
    <t xml:space="preserve">PHD Students Contribution to the Advancement of Knowledge: A Study of Teachers in Colleges &amp; Universities of Karnataka State </t>
  </si>
  <si>
    <t>02/330/2011/RP</t>
  </si>
  <si>
    <t>Boehringer Ingelheim India Private Limited (BIIPL)</t>
  </si>
  <si>
    <t>Case Report 1: A Successful thrombolysis of acute ischemic stroke in an octogenartion male with suboptimal dose</t>
  </si>
  <si>
    <t>Effect of electron beam irradiation on the structure, electrical &amp; transport properties of LA1-xSrxCoO3 cobaltites &amp; comparison with manganites La1-xSrxMnO3</t>
  </si>
  <si>
    <t>2011/34/22/BRNS/0588</t>
  </si>
  <si>
    <t>Martin and Harris Private Limited (MHPL)</t>
  </si>
  <si>
    <t>Clinical Experience with micronized estradiol valerate tablets in endometrial preparation</t>
  </si>
  <si>
    <t>Val/07/13</t>
  </si>
  <si>
    <t>Clinical Study for Opal Ultra sound system</t>
  </si>
  <si>
    <t>ClearVue Opal Study Protocol Version 1.0</t>
  </si>
  <si>
    <t>A Multicenter prospective community- based surveillance to estimate the burden of rotavirus gastroentritis in Children &lt; 24 months of age In India</t>
  </si>
  <si>
    <t>BRV10 Version 1.0</t>
  </si>
  <si>
    <t>Daiichi Sankyo India Private Limited</t>
  </si>
  <si>
    <t>Defence Research &amp; Development Organisation</t>
  </si>
  <si>
    <t>Influence of hypoxia on mesenchymal stem cells with special reference to their wound healing and angiogenic potential</t>
  </si>
  <si>
    <t xml:space="preserve"> DLS/81/48222/LSRB-256/EPB/2012 </t>
  </si>
  <si>
    <t>Rasayani Biologics Pvt Ltd</t>
  </si>
  <si>
    <t>Topxicity and efficacy studies of the coded compounds on selective normal and differentiating human cells</t>
  </si>
  <si>
    <t>Stemade Biotech Private Limited</t>
  </si>
  <si>
    <t>Experimental work to be carried out on human Dental pulp stem cells supplied by Stemade</t>
  </si>
  <si>
    <t>Enovate Biolife Pvt Ltd</t>
  </si>
  <si>
    <t>Pre-clinical evaluation of 4 formulation on various mechanisum of male sexual function of in rats</t>
  </si>
  <si>
    <t>Umalaxmi Organics Pvt Ltd, Jodhpur</t>
  </si>
  <si>
    <t>Acute and Sub-acute toxicity studies of finished products of Umalaxmi Organics</t>
  </si>
  <si>
    <t>Hepatoprotective study of finished product of Umalaxmi Organics in D-galactosamine-induced model</t>
  </si>
  <si>
    <t>Sajan Jose, Mahatma gandhi University, Kerala</t>
  </si>
  <si>
    <t>Cell Viability, Cell cycle and Particle uptake study in MCF 7 Cell</t>
  </si>
  <si>
    <t>Mrs Shoba Gokul, Adiprashakhi College of Pharmacy, Melmaruvattur TN</t>
  </si>
  <si>
    <t>Cell Viability, Cell cycle in MCF 7, MDA-MB234 and anti-inflammatory study in RAW 264.7 Cell line</t>
  </si>
  <si>
    <t>A Phase III Double Blind, Randomized Study to Evalute the Safety and Efficacy of Isavuconazole vs. Caspofungin Followed by voriconazole Regimen in the Treatment of Candidemia and other Invasive Candida Infection</t>
  </si>
  <si>
    <t>WSA-CS-008</t>
  </si>
  <si>
    <t>G.L.Viswanatha, Kengeri B'lore</t>
  </si>
  <si>
    <t>Extraction preliminary phytochemical analysis acute toxicity and anticonvulsant study of test compounds</t>
  </si>
  <si>
    <t>Pre-clinical evaluation of E-SP-01 and E-SP-02 for its effect on skeletal muscle in aged mice model</t>
  </si>
  <si>
    <t>Vindya Shankar, BET Campus, Bharathi Nagar, Maddur Taluk, Mandya</t>
  </si>
  <si>
    <t xml:space="preserve"> Anticancer activity of Artemisia Pallens - Cell culturing and sub culturing and MTT assay </t>
  </si>
  <si>
    <t>BCP/G/2015-16</t>
  </si>
  <si>
    <t>India Vision Institute, Chennai</t>
  </si>
  <si>
    <t>Develop and Validate semi-automated computerised Amsler Grid (E-Amsler) for Screeing Sight Threatening Eye (Macular) Diseases</t>
  </si>
  <si>
    <t>Impact of non-strabismic binocular vision anamolies on academic performance in a primary school children at udupi</t>
  </si>
  <si>
    <t>Validation of Plusoptix in the VARES study model among the school going children of udupi taluk</t>
  </si>
  <si>
    <t>Identification &amp; characterization of molecular switch(S) that regulate(s) stem cell commitment towards specific lung cell type: Assessing the role of small molecules in stem cell differentiation</t>
  </si>
  <si>
    <t>Research On dental Pulp stem Cells - Understanding basics and application of stem cells in specfic disorder</t>
  </si>
  <si>
    <t>A Phase III, Double Blind Randomized Study to Evaluate Safety and Efficacy of BAL8557 Versus Voriconazole for primary treatment of Invasive Fungal Disease caused by Aspergillus Species or other Filmentous Fungi</t>
  </si>
  <si>
    <t>WSA-CS-004</t>
  </si>
  <si>
    <t>Technology based entrepreneurship Development Programme (TEDP)</t>
  </si>
  <si>
    <t>EDI/DST-NIMAT/13-14/078</t>
  </si>
  <si>
    <t>A Phase 3 Multicenter, Randomized, Placebo- controlled, Double Blind, Study to evaluate the Safety and Efficacy of Golimumab Maintenance therapy, Administered Subcutaneously, in Subject with Moderatly to severely Active Ulcerative Colitis</t>
  </si>
  <si>
    <t>Quintiles C0524T17</t>
  </si>
  <si>
    <t>Titan Company Ltd</t>
  </si>
  <si>
    <t xml:space="preserve">Perform a Preliminary LIBS Study of metal alloys </t>
  </si>
  <si>
    <t>Co-Operative Fish Marketing Federation ltd</t>
  </si>
  <si>
    <t>Study to assess the knowledge and self-reported practice on safety measures amoung fisherman of Udupi Dist</t>
  </si>
  <si>
    <t>1/2013/14</t>
  </si>
  <si>
    <t>St Johna research Institute, B'lore</t>
  </si>
  <si>
    <t>Material Health young professional Mentoring program</t>
  </si>
  <si>
    <t>Dr Reddy's Institute of Life Sciences, Hyderabad</t>
  </si>
  <si>
    <t>Development of stem cell GLP1 based therapy for Diabetes</t>
  </si>
  <si>
    <t>Elbit Medical Diagnostics Ltd</t>
  </si>
  <si>
    <t>Evaluation of Macrophage activition</t>
  </si>
  <si>
    <t xml:space="preserve"> EMD/15-16/017 </t>
  </si>
  <si>
    <t>Cryo Save India Pvt Ltd</t>
  </si>
  <si>
    <t>Project on cord tissue validation</t>
  </si>
  <si>
    <t>Development of super capacitors based on biodegradable polymer electrolytes</t>
  </si>
  <si>
    <t>ERIP/ER/0904469/01/1260</t>
  </si>
  <si>
    <t>Sree Narayana Mandira Samiti, Mumbai</t>
  </si>
  <si>
    <t>Narayana Guru research Fellowship</t>
  </si>
  <si>
    <t>International Institute of Information technology, Hyderabad</t>
  </si>
  <si>
    <t>Developing Dependency Treebank for Indian Languages</t>
  </si>
  <si>
    <t>11(12)/2012-HCC(TDIL)</t>
  </si>
  <si>
    <t>Sidd Life Sciences Pv Ltd</t>
  </si>
  <si>
    <t>MIT &amp; SIDD have consulted each other to identify areas of mutual  interest for product development for medical application</t>
  </si>
  <si>
    <t>Karnataka State Council for Science &amp; Technology, Bangalore</t>
  </si>
  <si>
    <t>Microalgal Biodiesel Based on Kitchen waste Under Mixotrophic Growth and effect of metals on BioDiesel Productivity</t>
  </si>
  <si>
    <t>7.1.03/SPP/1018</t>
  </si>
  <si>
    <t>optimization of Algal Lipid Production using Electromagnetic Fields in Hybrid Reactor system</t>
  </si>
  <si>
    <t>7.1.03/SSP/1018</t>
  </si>
  <si>
    <t>Anti-inflammatory study using carrageenan induced acute-inflammation model</t>
  </si>
  <si>
    <t>ANEL-1/96/2012-2013</t>
  </si>
  <si>
    <t>IBM India Pvt Ltd</t>
  </si>
  <si>
    <t>Connected Car Services and Apps (Development and deployment of Predictive Analytics Vehicular Ad-hoc Network (VANET) Application on IBM Bluemix Cloud</t>
  </si>
  <si>
    <t>Colgate-Palmolive (India) Limited</t>
  </si>
  <si>
    <t>Protocol No: Net-2013-SEN-IN-01-SA Project entitled: Clinical evaluation of the efficacy of a desensitizing tooth paste containing 8% arginine and calcium carbonate for the in-office relief of dentin hypersensitivity</t>
  </si>
  <si>
    <t>Formulation &amp; evaluation of lacidipine Nano drug delivery systems</t>
  </si>
  <si>
    <t>8-140/RIFD/RPS/POLICY-3/2013-14</t>
  </si>
  <si>
    <t>Design &amp; Development of sensor sole for stroke patients</t>
  </si>
  <si>
    <t>IDP/MED/2011/21</t>
  </si>
  <si>
    <t>Medical Device Project- Intel - Dr. Raviraj Acharya</t>
  </si>
  <si>
    <t>Research Collaboration Amendment 7th - Jan2015</t>
  </si>
  <si>
    <t>A population based study of human papilloma virus infection among women in a rural village in South India</t>
  </si>
  <si>
    <t>3/2/TG-52/HRD-2014</t>
  </si>
  <si>
    <t>Molecualr characterization of Influenza A(H1N1) pdm09 virus neuraminidase (NA) gene</t>
  </si>
  <si>
    <t>INSPIRE INTERNSHIP/1/2014-15/C7</t>
  </si>
  <si>
    <t>DIT Faculty of Pharmacy, Dehradun</t>
  </si>
  <si>
    <t xml:space="preserve">Evaluation of Cytotoxicity analysis of some samples </t>
  </si>
  <si>
    <t>DIT/Pharma/Off/2014/866</t>
  </si>
  <si>
    <t>GRD (PG) IMT Pharmacy, Dehradun</t>
  </si>
  <si>
    <t>Evaluation of cytotoxicity &amp; cell cycle analysis of some herbal products</t>
  </si>
  <si>
    <t>Mangalore University, Mangalore</t>
  </si>
  <si>
    <t>Evaluation of cytotoxicity activity of test compounds</t>
  </si>
  <si>
    <t>Bharati College of Pharmacy, Mandya</t>
  </si>
  <si>
    <t>Evaluation of Cytotoxic &amp; hepatoprotective activity of test compounds</t>
  </si>
  <si>
    <t>Zodiac Pharma</t>
  </si>
  <si>
    <t>Evaluation of aphrodisiac activity of safed musli extract-U00SCB5040813, a finished product of ZOdiac Pharma</t>
  </si>
  <si>
    <t>Sequent Research Ltd</t>
  </si>
  <si>
    <t>Development &amp; evaluation of topical formulations</t>
  </si>
  <si>
    <t>Sequent/Mutalik/R0</t>
  </si>
  <si>
    <t>Evaluation of test formulations on mineralization/calcium deposition in human osteoblast cell lines</t>
  </si>
  <si>
    <t>Pre-clinical evaulation of EB-ER 01/EB-ER 02/EB-ER 03 ergogenic &amp; anti-fatigue activity</t>
  </si>
  <si>
    <t>Development &amp; evaulation of Gastro-Retentive Dosage Forms of a plant Extract</t>
  </si>
  <si>
    <t>Arjuna/Mutalik/R1</t>
  </si>
  <si>
    <t>Comprehensive analysis of Genetic Diversity in Waardenburg Syndrome</t>
  </si>
  <si>
    <t>YSS/2015/002009</t>
  </si>
  <si>
    <t>Development of Procedure for restoration of fertility in cancer affected male individuals post Chemotherapy</t>
  </si>
  <si>
    <t>EMR/2015/000012</t>
  </si>
  <si>
    <t>Evaluation of HeezOn (E-MA-H) on cGMPA levels in corpus cavernous tissue</t>
  </si>
  <si>
    <t>Evaulation of inhibitory activity of test formulations by COM CRYSTAL-BINDING ASSAY in Vero cell lines</t>
  </si>
  <si>
    <t>Evaluating the effect of test fomulations on cardiac output in isolated rat heart experiment</t>
  </si>
  <si>
    <t>Cholayil Pvt Ltd</t>
  </si>
  <si>
    <t>Acute &amp; Chronic toxicity studies of CPL/IB0412, a finished product of Cholayil Pvt Ltd.</t>
  </si>
  <si>
    <t>Acute and long term safety evaluation of ageless liquid in Wistar rats</t>
  </si>
  <si>
    <t>KMC/AGELESS/01/2015</t>
  </si>
  <si>
    <t>Influence of Pyridoxamine , Benfotiamine, Reseveratrol and Ageless Liquid on blood glucose level in streptozocin - nicotinamide induced diabetic Sprague Dawley rats</t>
  </si>
  <si>
    <t>KMC/AGELESS/03/2015</t>
  </si>
  <si>
    <t>Influence  of Pyridoximine, Benfotiamine, Resvertrol and ageless liquid on obesity and hyperlipidemia in high-fat died fed Sprague Dawley rats</t>
  </si>
  <si>
    <t>KMC/AGELESS/05/2015</t>
  </si>
  <si>
    <t>Effect of Human Mesenchymal Stem Cell Macrophage Inter Actions in a Cell Culture</t>
  </si>
  <si>
    <t>80/2/2011-BMS</t>
  </si>
  <si>
    <t>Evaulation of Cholayil formulations for anti-aging, anti-stress, hematinic &amp; immunomodulatory activities</t>
  </si>
  <si>
    <t>Evalution of Cytotoxicity &amp; cell cycle analysis of few samples</t>
  </si>
  <si>
    <t>Yenapoya Medical College, Mangalore</t>
  </si>
  <si>
    <t>Evaluation of apoptotic activity of few samples</t>
  </si>
  <si>
    <t>Goa College of Pharmacy, Goa</t>
  </si>
  <si>
    <t>Evalution of neuroprotective effect of few samples</t>
  </si>
  <si>
    <t>Indus Biotech Pvt Ltd</t>
  </si>
  <si>
    <t>Evaluating the effect of Clients test formulations on AMPK activation in L6 myotubes</t>
  </si>
  <si>
    <t>INVITRO-AMPK</t>
  </si>
  <si>
    <t>Human Papillomavirus &amp; other cervical DNA virus infections in women: prevalence, mechanistic &amp; functional study</t>
  </si>
  <si>
    <t>DST/INSPIRE Fellowship/2015/IF 150647</t>
  </si>
  <si>
    <t>Centre for International Co-Operation in Science (CICS)</t>
  </si>
  <si>
    <t>World Congress on Pharmacology</t>
  </si>
  <si>
    <t>DO/CICS/TF-165/2015</t>
  </si>
  <si>
    <t>Travel grant from DBT-CTEP Management Cell</t>
  </si>
  <si>
    <t>DBT/CTEP/02/201300951</t>
  </si>
  <si>
    <t>75th FIP World Congress of Pharmacy &amp; Phamaceutical Sciences</t>
  </si>
  <si>
    <t>ITS/3574/2015-2016</t>
  </si>
  <si>
    <t>Travel grant from SERB</t>
  </si>
  <si>
    <t>SB/ITS-Y/02531/2013-2014</t>
  </si>
  <si>
    <t>3rd Nano Today Conference in Biopolis (Singapore)</t>
  </si>
  <si>
    <t>SB/ITS-Y/04252/2013-14</t>
  </si>
  <si>
    <t>Dubai International Pharmaceuricals &amp; Technologies Conference &amp; Exhibition (DUPHAT)-2014</t>
  </si>
  <si>
    <t>SB/ITS-Y/04828/2013-2014</t>
  </si>
  <si>
    <t>5th FIP Pharmaceutical Sciences World Congress 2014</t>
  </si>
  <si>
    <t>TG/8493/13-HRD</t>
  </si>
  <si>
    <t>SDM Ayurveda College, Udupi</t>
  </si>
  <si>
    <t>Evaluation of Sheeta Veerya Dravya &amp; Ushna Veerya Draya on behavioural &amp; metabolic profile in rats</t>
  </si>
  <si>
    <t>D. Y. Patil University, Kolhapur</t>
  </si>
  <si>
    <t>Cell Viability &amp; Particle uptake study in MCF 7 Cell line</t>
  </si>
  <si>
    <t>VLCC Personal Care Limited</t>
  </si>
  <si>
    <t xml:space="preserve">Acute toxicity studies of finished product </t>
  </si>
  <si>
    <t>IEC Group of Institution, Greater Noida, Uttar Pradesh</t>
  </si>
  <si>
    <t>Evaluation of cytotoxicity &amp; cell cycle analysis of some compounds of Department of Pharmacy</t>
  </si>
  <si>
    <t>National Institute of Mental Health &amp; Neurosciences (NIMHANS)</t>
  </si>
  <si>
    <t>Harm to others from drinking</t>
  </si>
  <si>
    <t>CAS/002/2012</t>
  </si>
  <si>
    <t>Getwel Pharmaceuticals, Gurgaon, Haryana</t>
  </si>
  <si>
    <t>Qualitative analysis of drug formulation by LC-MS-MS</t>
  </si>
  <si>
    <t>Khalsa College of Pharmacy, Amritsar</t>
  </si>
  <si>
    <t>Screening a compound for invitro cytotoxic nature against cancerous cell lines</t>
  </si>
  <si>
    <t>Pulla Reddy Institute of Pharmacy, Medak, Telangana</t>
  </si>
  <si>
    <t>Cell viability &amp; cell cycle analysis study</t>
  </si>
  <si>
    <t>BTFS Government Karnataka</t>
  </si>
  <si>
    <t>BTFS Fellowship</t>
  </si>
  <si>
    <t>A Phase 3, Randomized, Double-Blind study of PF-05280586 Versus retuximab for the frist line treatment of patients with CD20-Postive, Low tumor burden, follicular Lymphoma</t>
  </si>
  <si>
    <t>B3281006</t>
  </si>
  <si>
    <t>A Randomized multicenter, phase II study to test the therapeutic equivalence safety and Pharmacokinetics of a new monthly depot formulation (3.75 mg/month) of leuprolide acetate (Leuprolide sun 3.75 mg versus Lucrin in subject with locally advanced and metastic prostate cancer</t>
  </si>
  <si>
    <t>CLR-08-10</t>
  </si>
  <si>
    <t>International , cross -sectional, non interventional, disease observational study to discribe the mangement and LDL-Cholesterol control versus ESC/EAS guid lines of Patients receiving lipid-modifying treatment in US non European countries in real-life</t>
  </si>
  <si>
    <t>OBS514286/ICLPS</t>
  </si>
  <si>
    <t>Anti-inflammatory study using Freunds complete adjuvant induced chronic-inflammation model</t>
  </si>
  <si>
    <t>Study the anti-cancer effects of indigenous medicinal plants bearing sesquiterpene lactones in human epithelial cancer stem cells</t>
  </si>
  <si>
    <t>BT/PR14135/PBD/17/695/2010</t>
  </si>
  <si>
    <t>Travel Support for attending International Conference/seminar/symposium</t>
  </si>
  <si>
    <t>DBT/CTEP/02/201301422</t>
  </si>
  <si>
    <t>Tinospora Anticancer formulation</t>
  </si>
  <si>
    <t>Improving Therapeutic Efficacy of Antifungal Drugs using Marine Microbial Chitinase</t>
  </si>
  <si>
    <t>BT/PR10827/AAQ/3/661/2014</t>
  </si>
  <si>
    <t>Engineering of Pegylated Superparamagnetic Iron Oxide Nanoparticle Conjugated Geldanamycin against Breast Cancer Cells</t>
  </si>
  <si>
    <t>Dissecting the role of the Physiological Glucocorticoid, Corticoid in early developmental decisions using human Embryonic Stem Cells as a model system</t>
  </si>
  <si>
    <t>37(1654)/15/EMR-II</t>
  </si>
  <si>
    <t>Functional Characterization of Mitochondrially Encoded micro RNAs (miRNAs) in Triple Positive &amp; Triple Negative Breast cancer</t>
  </si>
  <si>
    <t>YSS/2015/001051</t>
  </si>
  <si>
    <t>Tracing the evidence of phonological dyslexia in semi-syllabic orthography</t>
  </si>
  <si>
    <t>SR/CSRI/146/2013 (G)</t>
  </si>
  <si>
    <t>Al-Shif College of Pharmacy, Kerala</t>
  </si>
  <si>
    <t>Cell Viability, Cell cycle in MCF 7, MDA-MB234 &amp; anti-inflammatory study in RAW 264.7 Cell line</t>
  </si>
  <si>
    <t>Evaulation of test extracts on diabetic complications</t>
  </si>
  <si>
    <t>Evaluation of test nano-formulations for its protective effect against DMH induced colon cancer model</t>
  </si>
  <si>
    <t>Thiopurine Therapy in Inflammatory Bowel Disease: Optimising Existing Strategies</t>
  </si>
  <si>
    <t>EMR/2014/001029</t>
  </si>
  <si>
    <t>Travel support attend WORLD IVF CONGRESS ON INVITRO FERTILIZATION-2015 at COPENHAGEN, DENMARK</t>
  </si>
  <si>
    <t>DO/Lr/TF-III/2015-16</t>
  </si>
  <si>
    <t>Translating Malaria research to the field 2015</t>
  </si>
  <si>
    <t>ITS/2259/2015-2016</t>
  </si>
  <si>
    <t>17th European Congress on Endocrinology 2015</t>
  </si>
  <si>
    <t>ITS/0517/2015-2016</t>
  </si>
  <si>
    <t>SPIE Conference,San Francisco,USA</t>
  </si>
  <si>
    <t>DBT/CTEP/02/201400882</t>
  </si>
  <si>
    <t>CSIR-Fellowship</t>
  </si>
  <si>
    <t>09/929(0002)/2014-EMR-I</t>
  </si>
  <si>
    <t>25th International Liquid Crystal Conference</t>
  </si>
  <si>
    <t>SB/ITS-Y/01337/14-15</t>
  </si>
  <si>
    <t>SPIE BIOS,2015 Biomedical Optics Symposium</t>
  </si>
  <si>
    <t>SB/ITS-Y/04820/2014-15</t>
  </si>
  <si>
    <t>International conference on Rings, Near-Rings &amp; Radicals</t>
  </si>
  <si>
    <t>PFA/1587/13-HRD</t>
  </si>
  <si>
    <t>24th International Academy of Pediatric Dentistry Conference</t>
  </si>
  <si>
    <t>PFA/1490/13-HRD</t>
  </si>
  <si>
    <t>World Confederation for Physical Therapy Congress 2015</t>
  </si>
  <si>
    <t>ITS/0302/2015-16</t>
  </si>
  <si>
    <t>51st Annual Meet of the Academy of Aphasia</t>
  </si>
  <si>
    <t>SB/ITS-Y/03449/2013-14</t>
  </si>
  <si>
    <t>Research Society for the study of diabetes in India (RSSDI)</t>
  </si>
  <si>
    <t>The Mechanism and Clinical Profile of Steroid induced diabetes</t>
  </si>
  <si>
    <t>RSSD/HQ/Grants/2016/56</t>
  </si>
  <si>
    <t>Effect of repeated superovulation on genetic instability in oocytes, pre-implantation stage embryos and somatic cells</t>
  </si>
  <si>
    <t>BT/IN/CREST-Awards/23/KG/2010-11</t>
  </si>
  <si>
    <t>Travel Grant for attending 2013 Annual Meeting of the National Association of Medical Examiners</t>
  </si>
  <si>
    <t>SB/ITS-S/03301/2013-2014</t>
  </si>
  <si>
    <t>Financial Assistance for attending 64th Annual Meeting of the American Society of Human Genetics held during 18.10.2014 to 22.10.2014 in California (USA)</t>
  </si>
  <si>
    <t>SB/ITS-S/03572/2014-15</t>
  </si>
  <si>
    <t>Financial Assistance for participating  in Oncofertility Conf. 2014 held from 22.09.2014 to 23.09.2014 in North Western University (USA)</t>
  </si>
  <si>
    <t>SB/ITS-Y/03178/2014-15</t>
  </si>
  <si>
    <t>Travel grant for attending "European Human Genetics Conference"  at Paris</t>
  </si>
  <si>
    <t>SB/ITS-Y/00860/2013-14</t>
  </si>
  <si>
    <t>Travel grant for attending 3rd International Congress in Berlin, Germany</t>
  </si>
  <si>
    <t>DBT/CTEP/02/201300019</t>
  </si>
  <si>
    <t>vVGST TRIP Grant: PAPer-Based Fluidics detection of Metals (PAP-BAF)</t>
  </si>
  <si>
    <t>Development of Pharmacogenomics SNP database for critical candidate genes involved in drug response for Schizophrenia</t>
  </si>
  <si>
    <t>45/23/2011-CMB/Fellowship</t>
  </si>
  <si>
    <t>Travel grant</t>
  </si>
  <si>
    <t>Discerning the influence of ectonucleotidases on reparative properties of mesenchymal stem cells</t>
  </si>
  <si>
    <t>BT/PR12630/MED/31/285/2014</t>
  </si>
  <si>
    <t>Role of epigenetic modification and WNT signalling in cardiac differentiation from mesenchymal stem cells and application in congenital heart diseases</t>
  </si>
  <si>
    <t>BT/PR9235/MED/31/258/2014</t>
  </si>
  <si>
    <t>Indian Mectronic Private Limited (IMPL)</t>
  </si>
  <si>
    <t xml:space="preserve">Medical Training of the fellow in the field of Interventional Cardiology </t>
  </si>
  <si>
    <t>Expolring proliferative &amp; differentiation potential of Aurvedic Rasayanas using human umbilical cord derived Mesenchymal Stem Cells (MSCs)</t>
  </si>
  <si>
    <t>Co/AB/005/2014 (B)</t>
  </si>
  <si>
    <t>Fellowship</t>
  </si>
  <si>
    <t>08/602 (0003)/2015-EMR-I</t>
  </si>
  <si>
    <t>Dr. Manjunath Bhat, Dept of Chemistry, Mangalore University</t>
  </si>
  <si>
    <t>Evaluation of test compounds on apoptotic proteins in cancer</t>
  </si>
  <si>
    <t>Development of Indigenous Monte Carlo Code for estimation of keff of Nuclear Fuel Cycle Facilities</t>
  </si>
  <si>
    <t>36(4)/14/40/2015/36007</t>
  </si>
  <si>
    <t>ITS/39/2015</t>
  </si>
  <si>
    <t>INSPIRE Program 2016</t>
  </si>
  <si>
    <t>INSPIRE INTERNSHIP/10/2015-16/15</t>
  </si>
  <si>
    <t>Financial Year</t>
  </si>
  <si>
    <t>2013-14</t>
  </si>
  <si>
    <t>2014-15</t>
  </si>
  <si>
    <t>2015-16</t>
  </si>
  <si>
    <t>Sponsored Research Projects</t>
  </si>
  <si>
    <t>Name of Faculty (Principal Investigator)</t>
  </si>
  <si>
    <t>Name of the Funding agency</t>
  </si>
  <si>
    <t>Travel Grant</t>
  </si>
  <si>
    <t>Partec Pvt Ltd, New Delhi</t>
  </si>
  <si>
    <t>Consultancy services-Public Health Genomics</t>
  </si>
  <si>
    <t>Consultancy Charges - To share the editorial Management task of Public Health Genomics</t>
  </si>
  <si>
    <t>Public Health Genomics, Maastrichit, The Netherland</t>
  </si>
  <si>
    <t>Consultancy services &amp; Training - to facilitate Flow Cytrometry  at SOLS</t>
  </si>
  <si>
    <t>Maastricht, the Netherlands</t>
  </si>
  <si>
    <t>King Abdulaziz University, Saudiarabia</t>
  </si>
  <si>
    <t>Consultancy services-Research Colaborations with the Physics Department on Lasers</t>
  </si>
  <si>
    <t>S.No</t>
  </si>
  <si>
    <t>British Council Division, 17 Kasturba Gandhi Marg, 17 Kasturba Gandhi Marg, New Delhi 110001</t>
  </si>
  <si>
    <t>Towards conducting activities under UKIERI Trilateral proposal titled" Conduct research and training in public health virology"</t>
  </si>
  <si>
    <t>IND/CONT/12-13/E/764</t>
  </si>
  <si>
    <t>Anjana Singh Strathclyde University-on behalf remitted by-Sannam S4 Consulting Pvt Ltd, 3rd Floor Devika Tower, Nehru Place, New Delhi 110019</t>
  </si>
  <si>
    <t>Sponsorship for ICAS magazine &amp; Yearbook 2015</t>
  </si>
  <si>
    <t>Fifteen thousand five hundred only</t>
  </si>
  <si>
    <t>Prof Tritt Charles,Milwaukee School of Engineering, 1025N, Broadway, Milwaukee, WI 53202</t>
  </si>
  <si>
    <t>Eghteen thousand eight hundred sixteen and paise ten only</t>
  </si>
  <si>
    <t>Dr Michele Luxon,  Head of Overseas Programmes,  International Office, University House, Lancaster University, LANCASTER, LAI 4YW</t>
  </si>
  <si>
    <t>Twenty four thousand seven hundred fifity two and paise seventy three only</t>
  </si>
  <si>
    <t>Mr Johan Arnberg, ANU College of Engineering &amp; Computer Science, B168, RSISE Building 115, North Road, Australian national University, Canberra ACT 2601 Australia.</t>
  </si>
  <si>
    <t>Eghteen thousand seven hundred fifity eight only</t>
  </si>
  <si>
    <t>Anna, The University of Queensland, EAIT, ST LUCIA , Queensland 4072</t>
  </si>
  <si>
    <t>Fifteen thousand six hundred sixteen and paise fifity only</t>
  </si>
  <si>
    <t>Ms Jaspreet Kaur/Ms. Harriet Howse Queen Mary University of London, U K-on behalf remitted by-Sannam S4 Consulting Pvt Ltd, 3rd Floor ,Devika Tower, Nehru Place, New Delhi 110019</t>
  </si>
  <si>
    <t>Fifiteen thousand five hundred only</t>
  </si>
  <si>
    <t>James G McLaughlin, Associate Director, International Undergraduate Admissions, Enrollment Management, Drexel University, 3141 Chestnut Street, Philadelphia, PA 19104</t>
  </si>
  <si>
    <t>Fourteen thousand nine hundred thirty seven and paise eighty only</t>
  </si>
  <si>
    <t>Faculty of Science and Technology, Federation University Australia, Mount Helen, Vic, Australia 3350</t>
  </si>
  <si>
    <t>Fifiteen thousand seven hundred twenty eight and paise fifity</t>
  </si>
  <si>
    <t>Queensland University of Technology, SEF Finance, O Block Podium, Level 4, 2 George Street, Brisbane 4000</t>
  </si>
  <si>
    <t>Fifiteen thousand three hundred nine only</t>
  </si>
  <si>
    <t>Centre for Disease Control &amp; Prevention, CDC/ATSDR, 2960 Brandywine Road MS.K98, Atlanta, ga30341.</t>
  </si>
  <si>
    <t>Hospital-Based Surveillance of Acute Febrile Illness in Western Ghat Region of India</t>
  </si>
  <si>
    <t>1U01GH001051-01</t>
  </si>
  <si>
    <t>Eight crore thirteen lakh seventy five thousand seven hundred twelve and paise fifiteen only</t>
  </si>
  <si>
    <t>American Society for Microbiology, 1752 N Street N.W., Washington, DC 20036</t>
  </si>
  <si>
    <t xml:space="preserve">Advanced Course in diagnostic Virology </t>
  </si>
  <si>
    <t>Fiftten lakh Thirty seven thousand sixty one &amp; paise Five only</t>
  </si>
  <si>
    <t>Jiva Daya Foundation, 12400 Coit Road, Suite 570, Dallas, TX 75251.</t>
  </si>
  <si>
    <t>India Pediatric Oncology Intitiative-Manipal Foundation &amp; Kasturba College Hospitals in Mangalore: Pediatric Oncology Expansion</t>
  </si>
  <si>
    <t>Manipal Foundation-KMC M'lore.IPOI.2013</t>
  </si>
  <si>
    <t>Four lakh sixty three thousand nine hundred thirteen only</t>
  </si>
  <si>
    <t>European Dental Students Association, EDSA Office, Dublin University Hospital, Trinity College, Lincoln Place, Dublin 2, Ireland</t>
  </si>
  <si>
    <t>Amchi Programme-2015</t>
  </si>
  <si>
    <t>Icare Finland Oy, 01510 Vantaa, Finland</t>
  </si>
  <si>
    <t>Clinical performance study plan Icare HOME (TA022) &amp; Icare ice100(TA011)</t>
  </si>
  <si>
    <t>Tweleve lakh thirty seven thousand one hundred sixty two and paise twenty nine only</t>
  </si>
  <si>
    <t>Xerox Research Center, Webster, 800 Phillips Rd, MS128-56E, Webster, New York 14580</t>
  </si>
  <si>
    <t>A system using videoplethysmography for monitoring cardiac patients</t>
  </si>
  <si>
    <t>NP 459412</t>
  </si>
  <si>
    <t>Six lakh thirty three thousand thirty nine and paise fourty four</t>
  </si>
  <si>
    <t>Sutasoma Trust, PO Box 157, Haverhill, CB9 1AH</t>
  </si>
  <si>
    <t>Towards library books for Manipal Centre for Philosophy &amp; Humanities and Stipend for PhD Scholer</t>
  </si>
  <si>
    <t>Two lakh ninty two thousand eight hundred ninty nine only</t>
  </si>
  <si>
    <t>Risk factors for stroke in an Indian population and prediction algorithms for first-ever stroke and stroke outcome.</t>
  </si>
  <si>
    <t>01.02.2013</t>
  </si>
  <si>
    <t>Eighteen lakh ninety eight thousand two hundred sixty four only</t>
  </si>
  <si>
    <t>Program for Appropriate Technology in Health(PATH), State of Washington, Westlake Avenue, Suite 200, Seattle, WA 98121, USA</t>
  </si>
  <si>
    <t>Rotavirus clinical study-BRV Phase 3 Clinical Trail</t>
  </si>
  <si>
    <t>GAT.1574-00481033(05959)CTA</t>
  </si>
  <si>
    <t>One crore sixty one lakh twenty nine thousand one hundred fifity eight and paise eighty four only</t>
  </si>
  <si>
    <t>World Diabetes Foundation, Brogardsvej 70, DK-2820 Gentofte, Denmark</t>
  </si>
  <si>
    <t>Diabetic Foot Care: Stepping Ahead with a veiw to Strengthening diabetic foot care in one district of Karnataka through comprehensive capacity building at various levels.</t>
  </si>
  <si>
    <t>WDF 15-941</t>
  </si>
  <si>
    <t>Thrity three lakh fourty six thousand eight hundred two only</t>
  </si>
  <si>
    <t>The University of Alabama at Birmingham, RPHB 430, 1665 University Bldg.,BIRMINGHAM, USA</t>
  </si>
  <si>
    <t>Household survey for Stove and Fuel use Assessment</t>
  </si>
  <si>
    <t>Thirty one thousand eight hundred seventy four and paise thirty one only</t>
  </si>
  <si>
    <t>Brigham &amp; Women's Hospital &amp; Massachusetts , General Hospital, Partner Research Management, 101 Huntington Avenue, Suite 200, Boston, MA 02199.</t>
  </si>
  <si>
    <t>Development of ECO (Easy Cervico Optimizer)-A Novel Device to Facilitate Cervix Cancer Screening.</t>
  </si>
  <si>
    <t>AID-386-A-14-00004</t>
  </si>
  <si>
    <t>Sixteen lakh thirty four thousand one hundred seventy one and paise ninety two only</t>
  </si>
  <si>
    <t>Dr John Stenos, Sr. Scientist, Australian Rickettsail Lab &amp; Dr Eugene Athan , Associate Professor, Director, Dept of Infectious Diseases, Barwon Health Geelong, VIC 3220, Australia.</t>
  </si>
  <si>
    <t>Five lakh fourty eight thousand seven hundred eighty five and paise five only</t>
  </si>
  <si>
    <t>Massachusetts Institute of Technology, 77 Massachusetts Avenue, Room E25-406, Cambridge, MA 02139</t>
  </si>
  <si>
    <t>MIT DBT Partnership's India Visiting Scholar Program-Dr Umesh Rudrapatna &amp; Dr Jyotsna Rao</t>
  </si>
  <si>
    <t>Sixteen lakh seventy tow thousand five hundred nine and paise seventy three only</t>
  </si>
  <si>
    <t>Ms Cheryl Nineff D'Ambrosio, Founder, President MyGirlsBlood, PO Box 1223, Mercer Island Washington-USA 98040</t>
  </si>
  <si>
    <t>Donation for the support and identification of women with bleeding disorders (EMB fund-Excessive menstrual bleeding Fund).</t>
  </si>
  <si>
    <t>Novo Nordisk Haemophilia Foundation, Andreasstrasse 15, CH-8050 Zurich, Switzerland</t>
  </si>
  <si>
    <t>IDEEA - Identification, Diagnosis, Education &amp; Empowerment for Action of people with bleeding disorders in South India"</t>
  </si>
  <si>
    <t>Bill &amp; Melinda Gates Foundation through The INCLEN Trust International, F-1/5, Second Floor, Okhla Industrial Area, Phase-1, New Delhi-110020</t>
  </si>
  <si>
    <t>Determinants of Neonatal Pneumonia &amp; the factors associated with morality of Neonatal Pneumonia: A systematic review combined with Qualitative research apporach</t>
  </si>
  <si>
    <t>Tweleve lakh fifity nine thousand six hundred sevety six only</t>
  </si>
  <si>
    <t>Mapi Life Sciences UK Limited, 73. Collier Street, London N1 9BE, United Kingdom</t>
  </si>
  <si>
    <t>Study OBSI4286 Novartis HF Report Protocol # 2401</t>
  </si>
  <si>
    <t>India site 23047 CTA</t>
  </si>
  <si>
    <t>Seven lakh ten thousand one hundred only</t>
  </si>
  <si>
    <t>Invention Development Fund, LLC, General 3150, 139th AVE SE,  Building 4, Bellevue, Washington - 98005, USA</t>
  </si>
  <si>
    <t>Towards payment received for various inventions</t>
  </si>
  <si>
    <t>Invention ID IN-600146</t>
  </si>
  <si>
    <t>Fourty eight thousand nine hundred ninety eight only</t>
  </si>
  <si>
    <t>Nazlin Walji, Central Co-ordinator, Mood Disorders Centre, UBC Department of Pshchiatry, Rm 2C7-2255 Wesbrook Mall, Vancouver, BC V6T 2A1</t>
  </si>
  <si>
    <t>Mood Stabilizer Plus Antidepressant versus Mood Stabilizer Plus Palxebo in the Maintenance Treatment of Bipolar Disorder.</t>
  </si>
  <si>
    <t>UBC File # F14-02495</t>
  </si>
  <si>
    <t>Four lakh sventy three thousand seven hundred only</t>
  </si>
  <si>
    <t>Adelphi Research Gemeinnutzige GmbH, Caspar-Theyss-Strasse 14a, 14193 Berlin</t>
  </si>
  <si>
    <t>Cimate Diplomacy 2015-16</t>
  </si>
  <si>
    <t>One lakh seventy seven thousand eight hundred fifity eight only</t>
  </si>
  <si>
    <t>Universitats Medizin Mainz der Johannes Gutenberg- Universitats Mainz ,Langenbeckstr 1, 55131 Mainz, Germany</t>
  </si>
  <si>
    <t>Focused Point-care Ultrasound to Improve Diagnosis of Extrapulmonary Tuberculosis (FASH) in manipal, India</t>
  </si>
  <si>
    <t>One lakh forty three thousand seven hundred forty six only</t>
  </si>
  <si>
    <t>Medical Committee Netherlands Vietnam, Room 103-Block E3, Trung  Tu Diplomatic Compound,  N0 6 Dang Van Ngu Street, Dong Da Dist,  Hanol City, Vietnam.</t>
  </si>
  <si>
    <t>Consultancy on review Occupational Therapy training in Vietnam</t>
  </si>
  <si>
    <t>Two lakh sixty eight thousand thirteen and paise ten only</t>
  </si>
  <si>
    <t>Nossal Institute Limited, The University of Melbourne,  Level 4, Alan Gilbert Building, 161 Barry Street, Carlton Vic 3010, Australia.</t>
  </si>
  <si>
    <t>Systematic Review C: the Most effective rehabilitation measures for NCD-related disability that have been applied across different contexts that can result in improved functioning(i.e reduce impairment, improve activities &amp; participation) or at least maintain or prevent loss functioning.</t>
  </si>
  <si>
    <t>Eight lakh twenty six eight hundred thirty two only</t>
  </si>
  <si>
    <t>Pricewaterhouse Coopers Pvt Ltd on behalf of Department for International Development(DFID), British High Commission, Shantipath, Chanakyapuri, Delhi-110021</t>
  </si>
  <si>
    <t>Conducting an Evidence Summary on " Behaviour Change Communication"</t>
  </si>
  <si>
    <t>Seven lakh ninety three thousand eight hundred eighty two only</t>
  </si>
  <si>
    <t>The Royal Institution for the Advancement of Learning/ McGill University, james Administration Building, 2nd Floor, 845 Sherbrooke Street West, Montreal, Quebec, H3A 0G4, Canada.</t>
  </si>
  <si>
    <t>ENHANCE: Enhancing Brain Plasticity for Sensorimotor Recovery in Spastic Hemiparesis</t>
  </si>
  <si>
    <t>108186-001-PT68587</t>
  </si>
  <si>
    <t>Twenty lakh three thousand eight hundred twenty six only</t>
  </si>
  <si>
    <t>Conducting Systematic Review on Gender Responsive Policing</t>
  </si>
  <si>
    <t>Seven lakh fourty thousand nine hundred ninety one only</t>
  </si>
  <si>
    <t>Reimbursement of travel expenses</t>
  </si>
  <si>
    <t>University Medical Center Groningen/Faculty of Medcial  Sciences, The University of Groningen, The Netherlands</t>
  </si>
  <si>
    <t>Three lakh seventy one thousand forty six only</t>
  </si>
  <si>
    <t>Exhibition-Environment, Conflict &amp; Cooperation</t>
  </si>
  <si>
    <t>Two lakh nineteen thousand seven hundred fourteen and paise eighty only</t>
  </si>
  <si>
    <t>University Medish Centrum</t>
  </si>
  <si>
    <t>Student Exchange Programme</t>
  </si>
  <si>
    <t>One lakh fourty three thousand seven hundred seventy four only</t>
  </si>
  <si>
    <t>University medical Centre, Groningen, Netherland</t>
  </si>
  <si>
    <t>Three lakh thirty six thousand three hundred sixty four and paise two only</t>
  </si>
  <si>
    <t>Acadmic medical Centre, Amsterdam, Netherland</t>
  </si>
  <si>
    <t>Three lakh twenty nine thousand nine hundred seventy nine thousand and paise ninety only</t>
  </si>
  <si>
    <t>Amchi Programme-2014</t>
  </si>
  <si>
    <t>Ten Lakh sixty seven thousaand four hundred fifity nine only</t>
  </si>
  <si>
    <t>The Japan Foundation, New Delhi</t>
  </si>
  <si>
    <t>Purchase of Library Books</t>
  </si>
  <si>
    <t>Fifity thousand only</t>
  </si>
  <si>
    <t>Fellowship/Scholarship</t>
  </si>
  <si>
    <t>Indo -US Science &amp; Tech</t>
  </si>
  <si>
    <t>PHd Fellowship</t>
  </si>
  <si>
    <t>IUSSTF/PHF/2013/3-Ramesh S Ve</t>
  </si>
  <si>
    <t>Eleven lakh sixty six thousand only</t>
  </si>
  <si>
    <t>Mr/Ian jarvis, Dept of Engineering, University of Leicester, University Road, Leicester , UK</t>
  </si>
  <si>
    <t>Sponsorship for ICAS magazine &amp; Year book 2014</t>
  </si>
  <si>
    <t>Twelve thousand five hundred fifty four and paise thirty six only</t>
  </si>
  <si>
    <t>Ms Patricia Martinez, International Marketing Manager, Science &amp; Engineering Faculty, Queenslnad University of Technology</t>
  </si>
  <si>
    <t>Fourteen thousand six hundred thirty five and paise fifity only</t>
  </si>
  <si>
    <t>Mr Brendon Lutwyche, Manager, International Development, Faculty Engineering, Architecture &amp; Information technology, The University of Queensland, Australia</t>
  </si>
  <si>
    <t>Fourteen thousand six hundred fifity eight only</t>
  </si>
  <si>
    <t>Mr James G MeLaughlin, Drexel University, Philadelphia</t>
  </si>
  <si>
    <t>Fourteen thousand three hundred twenty five and paise sixty only</t>
  </si>
  <si>
    <t>Andrew University, US</t>
  </si>
  <si>
    <t>Fifteen thousand two hundred seventy six and paise fififty only</t>
  </si>
  <si>
    <t>University All-Bhama</t>
  </si>
  <si>
    <t>Lead Serum Study</t>
  </si>
  <si>
    <t>One lakh forty nine thousand nine hundred ninety four and paise seventy nine only</t>
  </si>
  <si>
    <t>Xerox Corporation, USA</t>
  </si>
  <si>
    <t>Risk factor for stroke in an Indian population &amp; prediction of alogorithms for first ever stroke &amp; stroke outcome</t>
  </si>
  <si>
    <t>Fourteen lakh ninety six thousand seven hundred eighty one and paise twenty only</t>
  </si>
  <si>
    <t>Prevalence of work related musculoskeletal &amp; respiriatory systems amoung laboratory staff in Udupi District</t>
  </si>
  <si>
    <t>5D3TW005750-10</t>
  </si>
  <si>
    <t>One lakh fourty one thousand one hundred seventy seven and paise twenty four only</t>
  </si>
  <si>
    <t>Curtin University, GPO Box U1987, Perth Western Australia 6845</t>
  </si>
  <si>
    <t>Screted frizzled related Protein &amp; its associated Wnt Signalling pathways in stem cell differntiation</t>
  </si>
  <si>
    <t>Eight lakh fifity thousand only</t>
  </si>
  <si>
    <t>South Asian network for Development &amp; Environment Economics(SANDEE), Nepal</t>
  </si>
  <si>
    <t>Reconnaissance of Multi-stakeholder approach of biodiversity conservation &amp; Ecosystme management</t>
  </si>
  <si>
    <t>Program for appropriate technology in Health, Washington, USA</t>
  </si>
  <si>
    <t>One crore fifity seven lakh twenty seven thousand three hundred ninty three and paise fifity six only</t>
  </si>
  <si>
    <t>A System using videoplethysmography for monitoring cardiac patients</t>
  </si>
  <si>
    <t>Five lakh ninety five thousand four hundred ninety and paise thirty six only</t>
  </si>
  <si>
    <t>Jiv Dya Foundation, Dallas, TX  75251</t>
  </si>
  <si>
    <t>Two lakh twenty four thousand one hundred thirty five only</t>
  </si>
  <si>
    <t>Nossal Institute Ltd, University of melbourne, Australia</t>
  </si>
  <si>
    <t>Seven lakh sixty three thousand two hundred twenty seven only</t>
  </si>
  <si>
    <t>Eureopean Commission, Education, Audiovisual &amp; Cultural Executive Agency, Office: BOU2, 03/107, Belgium.</t>
  </si>
  <si>
    <t>Cultural Analysis &amp; European Identity</t>
  </si>
  <si>
    <t>553548-EPP-1-2014-IN-EPPJMO-MODule</t>
  </si>
  <si>
    <t>Eight lakh sixty six thousand nine hundred seventy one and paise sixty three only</t>
  </si>
  <si>
    <t>Sigma Theta Tau International Honor Society of Nurisng 2014,  550 West North Street Indianapolis, U S , Canada</t>
  </si>
  <si>
    <t xml:space="preserve">A Randomized Controlled Trail to Evaluate the Impact of A Nurse Navigator Programme(NNP) on Anxiety, Psychological Distress &amp; Quality of Life of Breast Cancer Patients in A </t>
  </si>
  <si>
    <t>One lakh twenty thousand three hundred five only</t>
  </si>
  <si>
    <t>Sutasoma Trust, U K</t>
  </si>
  <si>
    <t>Fellowship for four Phd students</t>
  </si>
  <si>
    <t>Six lakh eighty four thousand nine hundred fifity seven only</t>
  </si>
  <si>
    <t>Field Study &amp; PHD Pellowship</t>
  </si>
  <si>
    <t>Three lakh five thousand thirty seven only</t>
  </si>
  <si>
    <t xml:space="preserve"> (Basic of PCR &amp; Applications in Diagnostics, in Manipal -23rd to 28th Feb 2015)</t>
  </si>
  <si>
    <t>Three lakh seventy one thousand four hundred three only</t>
  </si>
  <si>
    <t>Jouni Onnela, Icare Finland Oy. 01510 Vantaa, Finland</t>
  </si>
  <si>
    <t>Clinical Performance study Plan fro Icare Home (TA022) &amp; Icare Ice 100(TA011)</t>
  </si>
  <si>
    <t>Eleven lakh ninety six thousand eight hundred and paise eighty nine only</t>
  </si>
  <si>
    <t>Worl Health Organisation, Malaysia</t>
  </si>
  <si>
    <t>To Conduct &amp; finalize a systematic review on the fortification of foods with vitamin A, using standard Cochrane &amp; GRADE methodology</t>
  </si>
  <si>
    <t>SPHQ14-APW-4160</t>
  </si>
  <si>
    <t>Judith A Smith, The University of Texas Science center @ Houston</t>
  </si>
  <si>
    <t>Impact of pharmaceutical care in therapeutic management of cervical cancer ina tertiary care hospital</t>
  </si>
  <si>
    <t>Three lakh fourty one thousand six hundred twenty eight and paise ninty two only</t>
  </si>
  <si>
    <t>Invention (Main Inventor-Raghavendra U &amp; Sanoop Mallissery)</t>
  </si>
  <si>
    <t>Invention ID -IN 882724</t>
  </si>
  <si>
    <t>British Council India, New Delhi</t>
  </si>
  <si>
    <t>Manipal Life science Centre-Ukieri Joint Maseters Splits site Phds</t>
  </si>
  <si>
    <t>IND/CONT/E/11-12/169</t>
  </si>
  <si>
    <t>Eighty four thousand thirty seven and paise five only</t>
  </si>
  <si>
    <t>University of Queensland, Australia</t>
  </si>
  <si>
    <t xml:space="preserve"> Research Project entitled: "Development of liposomal formulations containing inhibitory drugs"</t>
  </si>
  <si>
    <t>Three lakh twenty one thousand four hundred three and paise eighty only</t>
  </si>
  <si>
    <t>Remitted by Hdi-gerling Industries, Switxerland-on behalf of Sposnsor Novartis Healthcare Pvt Ltd, Mumbai-400018</t>
  </si>
  <si>
    <t>Sponsor for reimburesment of Hospital expenses of patient in trail protocol title CIL0522D2301</t>
  </si>
  <si>
    <t>IL0522D2301</t>
  </si>
  <si>
    <t>One lakh eighteen thousand seven hundred seventy nine and paise sixteen only</t>
  </si>
  <si>
    <t>The Royal Institution for the Advancement of Learning/ McGill University, James Administration Building, 2nd Floor, 845 Sherbrooke Street West, Montreal, Quebec, H3A 0G4, Canada</t>
  </si>
  <si>
    <t>Improving rehabilitation services through evidence based practice assessing neurological recovery</t>
  </si>
  <si>
    <t>Eighteen lakh ninty six thousand forty six and ninty two only</t>
  </si>
  <si>
    <t>Virtual Reality Stroke Rehabilitation</t>
  </si>
  <si>
    <t>0106-01-1113022</t>
  </si>
  <si>
    <t>Seven lakh seventy eight thousand eight hundred sixty one and paise fifty only</t>
  </si>
  <si>
    <t>Eleven lakh senty three thousand two hundred forty six only</t>
  </si>
  <si>
    <t>Ambryx Biotechnology Inc., 1200 Columbia Ave, Riverside, California 92507, U.S.A</t>
  </si>
  <si>
    <t xml:space="preserve"> "A double blind placebo controlled crossover clinical observational studyto assess the health benefits of a dietary supplement ax-3 on patients with chronic inflammation and oxidative stress"</t>
  </si>
  <si>
    <t>Fifty lakh seventeen thousand seven hundred seventy eight and fifty one only</t>
  </si>
  <si>
    <t>Dr Rekha T, Community Medicine, Kasturba Medical College, Mangalore</t>
  </si>
  <si>
    <t>The University of Alabama at Birmingham, RPHB 430, 1665 University Bldg., BIRMINGHAM, USA</t>
  </si>
  <si>
    <t xml:space="preserve">Employer based survey evaluating occupational health safety &amp; policies at    workplace in Mangalore, India   </t>
  </si>
  <si>
    <t>5D43TW005750-10</t>
  </si>
  <si>
    <t>One lakh ninty thousand eighty two only</t>
  </si>
  <si>
    <t>Dr Prasanna Mithra P, Community Medicine, Kasturba Medical College, Mangalore</t>
  </si>
  <si>
    <t xml:space="preserve">Study of patterns and associated factors pf occupational injuries among the    people seeking health care in the urban area of Mangalore   </t>
  </si>
  <si>
    <t>Dr Prabha Adhikari, Community Medicine, Kasturba Medical College, Mangalore</t>
  </si>
  <si>
    <t>Air Pollution &amp; Diabetes</t>
  </si>
  <si>
    <t>Six lakh ninety eight thousand seventy seven and paise sixty two only</t>
  </si>
  <si>
    <t xml:space="preserve"> "Population based survey on Occupational Health Problems in Udupi District"</t>
  </si>
  <si>
    <t>Employer survey in Udupi District</t>
  </si>
  <si>
    <t>Seventy one thousand six hundred seventy six only</t>
  </si>
  <si>
    <t>Occupational injury survey in Udupi District</t>
  </si>
  <si>
    <t>Tewenty thousand three hundred eighty five only</t>
  </si>
  <si>
    <t>Invention Development Fund,            LLC, General 3150, 139th AVE SE, Building, 4 Bellevue, Washington- 98005, USA</t>
  </si>
  <si>
    <t>IN-874955</t>
  </si>
  <si>
    <t>One lakh fourty three thousand one hundred fifty six and paise fifty only</t>
  </si>
  <si>
    <t>Intellectual Ventures Management LLC, Bellevue, Washington, USA</t>
  </si>
  <si>
    <t>Invention-IN-800312-Novel syntheseis procedure to realise first-order, second-order &amp;higher order current-mode all pass filters using dual-output OTAs &amp; grounded capacitors</t>
  </si>
  <si>
    <t>IN-800312</t>
  </si>
  <si>
    <t>Fourty five thousand one hundred eighty three only</t>
  </si>
  <si>
    <t>Nokia Corporation, Finaland</t>
  </si>
  <si>
    <t>Appathon- grant</t>
  </si>
  <si>
    <t>India University Grant 2H2013</t>
  </si>
  <si>
    <t>Four lakh eighteen thousand eight hundred seventy six and paise forty</t>
  </si>
  <si>
    <t>Twenty one lakh seventy eight thousand nine hundred twenty eight only</t>
  </si>
  <si>
    <t>Dalhousei University, University Avenue, Canada</t>
  </si>
  <si>
    <t>Pilot Study on Indoor Air Pollution in Udupi</t>
  </si>
  <si>
    <t>Thirty two thousand five hundred thirty eight only</t>
  </si>
  <si>
    <t>Eleven lakh  eighty three thousand nine hundred three only</t>
  </si>
  <si>
    <t>Xerox Corporation,  45 Glover Avenue, Norwalk, Connectuicut - 06856</t>
  </si>
  <si>
    <t>Evaluation of Thermographic and/ or Hyperspectral Imaging Modality for Screening breast Cancer</t>
  </si>
  <si>
    <t>Fifteen lakh thirty nine thousand two hundred sixty and paise eighty only</t>
  </si>
  <si>
    <t>Xerox Corporation, 800 Philips Rd, MS128-56E, Webster, New York - 14580, USA</t>
  </si>
  <si>
    <t>Spectral Modeling of Blood Glocose &amp; Biochemicals</t>
  </si>
  <si>
    <t>Six lakh ninety eight thousand eighty nine and paise four only</t>
  </si>
  <si>
    <t>Cyber Vitals of neonatal ICU</t>
  </si>
  <si>
    <t>Twelve lakh thirty six thousand one hundred forty three and paise forty four only</t>
  </si>
  <si>
    <t>Three lakh fifty six thousand seven hundred thirty eight and paise twenty only</t>
  </si>
  <si>
    <t>Philips Medical Systems, Cleveland, Ohio, USA</t>
  </si>
  <si>
    <t>Research Plan for Fat (Visceral) Assessment Project</t>
  </si>
  <si>
    <t>PIC/PH-BCOC/AGR/2010/31</t>
  </si>
  <si>
    <t>One lakh twenty two thousand seven hundred only</t>
  </si>
  <si>
    <t>TU/E Techniche universitete, Eindhoven, Netherland</t>
  </si>
  <si>
    <t>Scholarship</t>
  </si>
  <si>
    <t>Five lakh six thousand four hundred twelve and paise twenty three only</t>
  </si>
  <si>
    <t>Towards stipend for PhD Scholer</t>
  </si>
  <si>
    <t>Two lakh sixty nine thousand eight hundred forty only</t>
  </si>
  <si>
    <t>Amchi Programme-2013</t>
  </si>
  <si>
    <t>Sixteen lakh ninety four thousand nine hundred seventy one and paise fifity only</t>
  </si>
  <si>
    <t>Alexander von Humboldt Stiftung/Foundation, Germany</t>
  </si>
  <si>
    <t>International Humboldt Kolleg on Bench to beside translation research: "potential benefits of interdisciplinary collaboration"</t>
  </si>
  <si>
    <t>Thriteen lakh thwo thousand only</t>
  </si>
  <si>
    <t>The Japan Foundation, Japan</t>
  </si>
  <si>
    <t>Promoting Indo-Japanese Strategic Dialogue</t>
  </si>
  <si>
    <t>25RIF-RC-A13046</t>
  </si>
  <si>
    <t>Thirteen lakh sixty six thousand nine hundred fifity six only</t>
  </si>
  <si>
    <t>Maastrict University, Maastricht</t>
  </si>
  <si>
    <t>Fee towards Global Health Symposium 2013</t>
  </si>
  <si>
    <t>Seven lakh thirty eight thousand eight hundred eight and paise thirty only</t>
  </si>
  <si>
    <t>Mc Master University, Canada</t>
  </si>
  <si>
    <t>Seven lakh thirty four thousand eighty two and paise ninety only</t>
  </si>
  <si>
    <t>Dr Produl Hazarika, ENT Surgeon, UAE</t>
  </si>
  <si>
    <t>Registration fee for 31st Annual Conference of Association of Otolaryngologists of India</t>
  </si>
  <si>
    <t>Seven thousand five hundred only</t>
  </si>
  <si>
    <t>Avneesh Kumar, Specialist ENT, Royal Bahrain Hospital, Bahrain</t>
  </si>
  <si>
    <t>Thirteen thousand seven hundred fifity only</t>
  </si>
  <si>
    <t>Mr Brendon Lutwyche, Manager, International Development, Faculty of Engineering, Architecture &amp; Information Technology, The University of Queenland, Australia</t>
  </si>
  <si>
    <t>Sponsorship for ICAS magazine and Yearbook 2013</t>
  </si>
  <si>
    <t>Fourteen thousand nine hundred forty five only</t>
  </si>
  <si>
    <t>Tanya Clarke, Country Manager, India, Subcontinent, Africa, International Office, Flinders University, GPO Box 2100, Adelaide SA 5001, Australia</t>
  </si>
  <si>
    <t>Thirteen thousand seven hundred sixty five only</t>
  </si>
  <si>
    <t>Thirteen thousand seven hundred thirteen only</t>
  </si>
  <si>
    <t>Dr Michele Luxon, Head of Overseas Programmes, Lancaster University, University House, Lancaster, LA1 4YW</t>
  </si>
  <si>
    <t>Twenty eight thousand eight hundred fourty seven and paise ninety two only</t>
  </si>
  <si>
    <t>Prof Tritt Charles, Associate Prof &amp; Biomedical Engineering Program Director, Milwaukee School of Engineering, Enrollment Management Office, 1025N, Broadway, Milwaukee, WI 53202, USA</t>
  </si>
  <si>
    <t>Twenty five thousand nine hundred twenty nine and paise eighty eight</t>
  </si>
  <si>
    <t>Varrtika Tarun Mudaliar, Country Advisor, The University of Nottingham, International Office, Jublee Campus, Wollaton Road, Nottingham, NG8 1BB, UK</t>
  </si>
  <si>
    <t>Thirteen thousand eighty eight only</t>
  </si>
  <si>
    <t>Three lakh eight six thousand seven hundred sixty and paise twenty two only</t>
  </si>
  <si>
    <t>University of Maastricht, The Netherland</t>
  </si>
  <si>
    <t>Fourteen lakh thirteen thousand eight hundred twenty eight and paise twenty eight only</t>
  </si>
  <si>
    <t>Epitech, 24 Rue, Pasteur, 94270, LE KREMLIN, Bicetre, France</t>
  </si>
  <si>
    <t>Study Abroad program</t>
  </si>
  <si>
    <t>Fifity eight lakh fifity tow thousand two hundred thirty eight only</t>
  </si>
  <si>
    <t>OHIO State University, Columbus</t>
  </si>
  <si>
    <t>Tweleve  lakh ninty one thousand eight hundred thirty only</t>
  </si>
  <si>
    <t>University Medical Centre Utrecht, Yhe Nethrland</t>
  </si>
  <si>
    <t>One lakh ninteen thousand seven hundred six only</t>
  </si>
  <si>
    <t>University Maryland, USA</t>
  </si>
  <si>
    <t>Two lakh ninty two thousand six hundred fourty four only</t>
  </si>
  <si>
    <t>Two lakh eighty three thousand three hundred eighty one and paise seven only</t>
  </si>
  <si>
    <t>Lancaster University U K</t>
  </si>
  <si>
    <t>Reimbursement of Travel expenses visiting U K</t>
  </si>
  <si>
    <t>Eight lakh fourty one thousand nine hundred thirty only</t>
  </si>
  <si>
    <t>Univeristy Medical Centre Groningen, Antonius Deusingloan 1, P O  BOX 196, 9700 AD, Groniengen, Nethrland</t>
  </si>
  <si>
    <t>Reimbursement of Travel expenses visiting Gronigen</t>
  </si>
  <si>
    <t>Two lakh two thousand nine hundred seventy eight only</t>
  </si>
  <si>
    <t>Universite D'AIX Marseille, France</t>
  </si>
  <si>
    <t>Reimbursement of Travel expenses for attending the conference held at France</t>
  </si>
  <si>
    <t>Ninety six thousand one hundred and paise fifity eight only</t>
  </si>
  <si>
    <t xml:space="preserve"> Dalhousie University, Canada</t>
  </si>
  <si>
    <t>Graduate student research pilot study expenses-garment worker pilot study</t>
  </si>
  <si>
    <t>INDO-US-Science &amp; Technology Forum, Fulbright House, 12 Hailey Road, New Delhi 110 001</t>
  </si>
  <si>
    <t xml:space="preserve"> The IUSSTF Research fellowships to Rajarshi Pal</t>
  </si>
  <si>
    <t>IUSSTF Fellowships 2013/28-Rajarshi Pal</t>
  </si>
  <si>
    <t>Srikant Rangamani, Dubai, UAE</t>
  </si>
  <si>
    <t>Donation towards Formula Vehicle, Manipal 2014</t>
  </si>
  <si>
    <t>Thirty two thousand only</t>
  </si>
  <si>
    <t>PSORIASIS 52</t>
  </si>
  <si>
    <t>HIV STUDY 2</t>
  </si>
  <si>
    <t>SB3 FUND</t>
  </si>
  <si>
    <t>REDDY'S ACNE STUDY</t>
  </si>
  <si>
    <t>PSOROASIS-52</t>
  </si>
  <si>
    <t>HIV-004</t>
  </si>
  <si>
    <t>Sb3 Fund</t>
  </si>
  <si>
    <t>Manipal Acunova Ltd</t>
  </si>
  <si>
    <t>Cliantha Study</t>
  </si>
  <si>
    <t>Cliantha Research Pvt Ltd</t>
  </si>
  <si>
    <t>ROCHE001 STUDY</t>
  </si>
  <si>
    <t>ROCHE002 STUDY</t>
  </si>
  <si>
    <t>MLN-UC STUDY</t>
  </si>
  <si>
    <t>NON HODGKINS LYMPHOMA STUDY</t>
  </si>
  <si>
    <t>ELI LILLY DIATETIC STUDY</t>
  </si>
  <si>
    <t>SANDOZ STUDY</t>
  </si>
  <si>
    <t>ROCHE-01 STUDY</t>
  </si>
  <si>
    <t>ROCHE-02 STUDY</t>
  </si>
  <si>
    <t>LILLY DIABETIC STUDY</t>
  </si>
  <si>
    <t>ELI-LILLY DIABETIC STUDY</t>
  </si>
  <si>
    <t>HIV STUDY</t>
  </si>
  <si>
    <t>PHARMANET GMBH</t>
  </si>
  <si>
    <t>SB3</t>
  </si>
  <si>
    <t>ICU STUDY</t>
  </si>
  <si>
    <t>ELI LILLY DIABETIC STUDY</t>
  </si>
  <si>
    <t>ROCHE002</t>
  </si>
  <si>
    <t>ROCHE001</t>
  </si>
  <si>
    <t>AMGEN TECHNOLOGY PRIVATE LTD</t>
  </si>
  <si>
    <t>MERCK STUDY</t>
  </si>
  <si>
    <t>OSKIRA</t>
  </si>
  <si>
    <t>ANGINA</t>
  </si>
  <si>
    <t>CLININVENT RESERCH PVT LTD</t>
  </si>
  <si>
    <t>AMG TIBIA</t>
  </si>
  <si>
    <t>IPCA</t>
  </si>
  <si>
    <t>IPCA LABORATORIES LTD</t>
  </si>
  <si>
    <t>Reliance Life Science Pvt Ltd</t>
  </si>
  <si>
    <t>Dr.Reddy Laboratories Pvt Ltd</t>
  </si>
  <si>
    <t>George Clinical India Pvt Ltd</t>
  </si>
  <si>
    <t>Quintiles Research Pvt Ltd</t>
  </si>
  <si>
    <t>Semler Research Centre Pvt Ltd</t>
  </si>
  <si>
    <t>Pharmanet Clinical Services Ltd</t>
  </si>
  <si>
    <t xml:space="preserve">Eli Lilly &amp; Co Pvt Ltd </t>
  </si>
  <si>
    <t>Inventive International Pharma Service Pvt Ltd</t>
  </si>
  <si>
    <t>Pharmanet Gmbh</t>
  </si>
  <si>
    <t>Hetri Drugs Ltd</t>
  </si>
  <si>
    <t>Philips India Ltd</t>
  </si>
  <si>
    <t>Reddy Loboratoris Pvt Ltd</t>
  </si>
  <si>
    <t>Amgen Technology Private Ltd</t>
  </si>
  <si>
    <t>Manipal Centre Clinical Research</t>
  </si>
  <si>
    <t xml:space="preserve">MOU </t>
  </si>
  <si>
    <t>MOU</t>
  </si>
  <si>
    <t>PROFILING  SELECTED SPEECH CHARACTERISTICS IN GERAITRICS</t>
  </si>
  <si>
    <t xml:space="preserve"> SSD/TISN/025/2011- TIE (G)</t>
  </si>
  <si>
    <t>NEUROCOGNITIVE LINGUISTIC PROCESSING SKILLS IN CHILDREN WITH LEARNING DISABILITIES 'AN INSIGHT INTO IDENTIFICATION AND MANAGEMENT</t>
  </si>
  <si>
    <t>SR/CSI/29/2011(G)</t>
  </si>
  <si>
    <t>COMPARATIVE EFFECTS OF HYDRO ALCOHOLIC EXTRACTS OF PSIDIUM AND PERSEA AMERICANA WITH ITS BIOACTIVE PRINCIPLES IN MODUALTAING RADIATION INDUCED CYTOTOXICITY</t>
  </si>
  <si>
    <t>NO 2012/34/23/BRNS/NO 867</t>
  </si>
  <si>
    <t>DHR/GIA/13/2014</t>
  </si>
  <si>
    <t xml:space="preserve">NO.SEED/TIDE/005/2013-(  C  ) </t>
  </si>
  <si>
    <t>NEURO PROTECTIVE ROLE OF CYNDON DACTYLON EXTRACT ON COGNITIVE FUNCTIONS AND BIOSENSITIVITY OF DISTINCT BRAIN TISSUES IN ELECTRON BEAM IRRADIATED SWISS ALBINO MICE "</t>
  </si>
  <si>
    <t>NO 34( 1 )/14/- 38/2014-15-BRNS/1932</t>
  </si>
  <si>
    <t xml:space="preserve">Karnataka Health System Development and reform Project for Training of health personell for implementation of the Non Communicable disease prevention and control project in Dakshina Kannada </t>
  </si>
  <si>
    <t>G.O.NO.HFW/KHSDRP/PHCF/NCD/Trg-D K/43/20/2013-14</t>
  </si>
  <si>
    <t>Sense  of coherance as a determinant of Oral Health among young adults in Mangalore city - a longitudinal study</t>
  </si>
  <si>
    <t>5/4/2-11/12NCD-II</t>
  </si>
  <si>
    <t>Hindusthan Lever India Pvt.Ltd</t>
  </si>
  <si>
    <t>To assess effect of diabetes on multiple parameter in the oral cavity of normal &amp; diabetic patient</t>
  </si>
  <si>
    <t>Sri Kshetra Dharmasthala Rural Development Projects</t>
  </si>
  <si>
    <t xml:space="preserve">“Effectiveness Of Dental Health Education On Access and Utilization Of Restorative dental Care Among Rural women associated with Self Help Groups Of Mangalore Taluk-A Cluster Randomized Study” </t>
  </si>
  <si>
    <t>Boston University and Mazumdar Shaw Cancer Center</t>
  </si>
  <si>
    <t xml:space="preserve">Oncogrid : A mobile health approach to prevention and early diagnosis of Oral cancer </t>
  </si>
  <si>
    <t xml:space="preserve">Sree Chitra Tirunal Institute  For Medical Science And Technology </t>
  </si>
  <si>
    <t>Bigtec Pvt Limited ,2 Nd Floor ,Golden Heights  Building ,59 ,C Cross ,4 M Block ,Rajajinagar ,Bangalore-10</t>
  </si>
  <si>
    <t>Dept Of  Board Of Research In Nuclear Sciences (Brns)</t>
  </si>
  <si>
    <t>Received Date</t>
  </si>
  <si>
    <t>Diagnostics</t>
  </si>
  <si>
    <t>Malaria Research for early detection</t>
  </si>
  <si>
    <t xml:space="preserve">Bhat Biotech Pvt Ltd, Bangalore </t>
  </si>
  <si>
    <t>Malaria Project</t>
  </si>
  <si>
    <t>Charges for" Tuberculosis Protein"</t>
  </si>
  <si>
    <t>Barcoding Project</t>
  </si>
  <si>
    <t>Indo German Alkaloids, Mubmai</t>
  </si>
  <si>
    <t>Natural Remedies,Bangalore</t>
  </si>
  <si>
    <t>Refresher course  on Advanced Laboratory Techniques in Cell and Molecular Biology</t>
  </si>
  <si>
    <t>Indian Academy of Sciences, Bangalore</t>
  </si>
  <si>
    <t>GFATM Project - Strengthening of Nurse Training Institutes and Nurses</t>
  </si>
  <si>
    <t>Indian Nursing Council, New Delhi</t>
  </si>
  <si>
    <t>Clinical Compternce Development program Training Fees</t>
  </si>
  <si>
    <t>Mobile Surgery C-arm: Wotkflow Flow Optimization-MIRS internship Payment</t>
  </si>
  <si>
    <t>Study  Project- Radiology Solutions-Practice management Tool-MIRS Intenship Payment</t>
  </si>
  <si>
    <t>HTMS Based application for command center-MIRS internship payment</t>
  </si>
  <si>
    <t>Research Forum in college as an extracurricular activity.</t>
  </si>
  <si>
    <t>Satish Chandar., Fire Stop Solutions</t>
  </si>
  <si>
    <t>Retrospective gather data breast cancer patients assessment based on multidisciplinary inputs at each stage of disease</t>
  </si>
  <si>
    <t>Stempeutics Research Pvt Ltd, Bangalore</t>
  </si>
  <si>
    <t>"Extracting the 1kda to 30k Da Protein Fraction from the I kda Concentraed stem cell conditioned Media F O Hair Growth Study"</t>
  </si>
  <si>
    <t>"Follicle Dermal Papilla Cell Proliferation Assay By using cutisera"</t>
  </si>
  <si>
    <t>"Invitro Skin Permeability Study:Permeate Sample Analysis for 4 Growth Factors Using Elis Kits"</t>
  </si>
  <si>
    <t xml:space="preserve">DNA Sequencing Project </t>
  </si>
  <si>
    <t>M/s Sugen Life Sciences Pvt Ltd,Tirupati</t>
  </si>
  <si>
    <t>In Vivo Tumorigenicity Analysis of Experimential Pancreatic Tumor Cells</t>
  </si>
  <si>
    <t>Professional Charges towards project"Follicle Dermal Papilla Cell Proliferation Assay by Using Cutisera"</t>
  </si>
  <si>
    <t>Shell India Markets Pvt Ltd</t>
  </si>
  <si>
    <t>Project titled"Characterization of Bitument on Human Cells"</t>
  </si>
  <si>
    <t>Refreher course on "Bioinformatics in Modern Biology"</t>
  </si>
  <si>
    <t>To facilitate Flow Cytometry Training</t>
  </si>
  <si>
    <t xml:space="preserve">Travel Grant : for attending the Brainstorming Meeting on Pharmacogenomics of ICMR, GOI, New Delhi on May 19, 2014. </t>
  </si>
  <si>
    <t>Travel Grant- for attending the Expert Group Meeting on the Task Force on Pharmacogenomics of ICMR,GOI, New Delhi on 04.04.2014</t>
  </si>
  <si>
    <t xml:space="preserve">Automation in diagnosis of congenital heart defects in new born babies:Internship Fee of Anuja </t>
  </si>
  <si>
    <t>Development of Android apllications based on who toolkit on comprehensive geriatric assessement (CGA) in promary care centres</t>
  </si>
  <si>
    <t>KMC M'lore-Research grant</t>
  </si>
  <si>
    <t>P O # INXI-250052045(SC# 8739658) for data collection study on ICU Patients</t>
  </si>
  <si>
    <t>3D Ultrasound visualization of anatomical structures &amp; applicator in brachtherapy for cervical cancer treatment</t>
  </si>
  <si>
    <t>ECG Study- Efficia ECG100 Training @ KMC Manipa &amp; TMA Pai Hospital Udupi</t>
  </si>
  <si>
    <t xml:space="preserve">Consultancy Charges for Bilrubin Plasma Sepration Experiments </t>
  </si>
  <si>
    <t>Specific Research plan for clear Vue Opal Engineering/Marketing clinical study(ECS/MCS)</t>
  </si>
  <si>
    <t>Optimization of the fat suppressed 3D T2 sequence combined with motion sensitizing iMSDE Pre-pulse for Imagingfor evaluation of the large proximalnerve elements of the peripheral nerves</t>
  </si>
  <si>
    <t>MANIPAL CARDIOLOGY UPDATE 2013</t>
  </si>
  <si>
    <t>GAVESHANA-2013</t>
  </si>
  <si>
    <t>KSC - ASICON 2014</t>
  </si>
  <si>
    <t xml:space="preserve">MINI SYMPOSIUM ON TESTICULAR RESEARCH FROM LABORATORY TO CLINIC. </t>
  </si>
  <si>
    <t>AOIKCON 2013</t>
  </si>
  <si>
    <t>BLOOD X'TRA SAFETY</t>
  </si>
  <si>
    <t>NEUROPATH CME 2013</t>
  </si>
  <si>
    <t xml:space="preserve">WORKSHOP ON HOW TO WRITE &amp; PUBLISH A SCIENTIFIC ARTICLE </t>
  </si>
  <si>
    <t>SIFCOM-4</t>
  </si>
  <si>
    <t>IMMUNOBULLOUS DISEASES</t>
  </si>
  <si>
    <t>NATIONAL CME ON VECTOR BORNE DISECEASES</t>
  </si>
  <si>
    <t xml:space="preserve">CME ON IMAGING &amp; INTERVENTION IN ONCOLOGY </t>
  </si>
  <si>
    <t>FCCS - 2013</t>
  </si>
  <si>
    <t>DR.A PADMA RAO MEMORIAL</t>
  </si>
  <si>
    <t>WORKSHOP ON BAILEY SCALE OF INFANT DEVELOPMENT HELD ON 24.08.2013 (612)</t>
  </si>
  <si>
    <t>UCSC GENOME BROWSER &amp; HUMAN GENOME BIOINFORMATICS WORKSHOP</t>
  </si>
  <si>
    <t>PHARMACOVIGILANCE &amp; VIGIFLOW</t>
  </si>
  <si>
    <t xml:space="preserve">INTERNATIONAL HUMBOLDT KOLLEG ON BENCH TO BEDSIDE TRANSLATIONAL RESEARCH </t>
  </si>
  <si>
    <t>MANIPAL BIOCHEMISTRY UPDATE – 2013</t>
  </si>
  <si>
    <t xml:space="preserve">CME IN INVESTIGATION </t>
  </si>
  <si>
    <t>CME ON SYSMET 2013</t>
  </si>
  <si>
    <t xml:space="preserve">WORKSHOP ON FIN-WORKS </t>
  </si>
  <si>
    <t>NASHCAM 2013</t>
  </si>
  <si>
    <t>NCD WORKSHOP-2014</t>
  </si>
  <si>
    <t>UPDATE ON STRABISMUS</t>
  </si>
  <si>
    <t>PSYCHIATRY UPDATE 2013</t>
  </si>
  <si>
    <t>HAEMATOPATH CME -2014</t>
  </si>
  <si>
    <t>NATIONAL CONFERENCE ON MANAGEMENT OF MODERN LIBRARIES(NACML)</t>
  </si>
  <si>
    <t>KCMICRON-2014</t>
  </si>
  <si>
    <t>ORTHO SPINE</t>
  </si>
  <si>
    <t>CME ON CLINICAL DISCUSSION</t>
  </si>
  <si>
    <t>SOUTH ZONE REGIONAL CONFERENCE</t>
  </si>
  <si>
    <t>MACE INTERACTIVE WORKSHOP ON VITRIFICATION</t>
  </si>
  <si>
    <t>CME ON TUBERCULOSIS</t>
  </si>
  <si>
    <t>WORKSHOP ON PHARMACOECONIMICS</t>
  </si>
  <si>
    <t xml:space="preserve">2ND ANNUAL WORKSHOP ON MICROMANIPULATION TECHNIQUES </t>
  </si>
  <si>
    <t>AYURVISION 2013</t>
  </si>
  <si>
    <t>COMPOS MENTIS</t>
  </si>
  <si>
    <t>BIOCHEMISTRY-KMC M'LORE</t>
  </si>
  <si>
    <t>ANAESTHESIOLOGY (AOA)- KMC M'LORE</t>
  </si>
  <si>
    <t>ANAESTHESIOLOGY MAC- KMC M'LORE</t>
  </si>
  <si>
    <t>MICROBIOLOGY- KMC M'LORE</t>
  </si>
  <si>
    <t>OPTHALMOLOGY II- KMC M'LORE</t>
  </si>
  <si>
    <t>DERMATOLOGY II- KMC M'LORE</t>
  </si>
  <si>
    <t>AUDIOLOGY ICAAS- KMC M'LORE</t>
  </si>
  <si>
    <t>AUDIOLOGY - KMC M'LORE</t>
  </si>
  <si>
    <t>PHARMACOLOGY PFIZER- KMC M'LORE</t>
  </si>
  <si>
    <t>PHYSIOTHERAPY - KMC M'LORE</t>
  </si>
  <si>
    <t xml:space="preserve">MEDICINE - KAPICON </t>
  </si>
  <si>
    <t>SURGERY - GOLDEN JUBILEE- KMC M'LORE</t>
  </si>
  <si>
    <t>ANATOMY- KMC M'LORE</t>
  </si>
  <si>
    <t>ENT (SINOCON)- KMC M'LORE</t>
  </si>
  <si>
    <t>PADIATRIC (CRP/ALUMINI)- KMC M'LORE</t>
  </si>
  <si>
    <t>PSERT - 2013</t>
  </si>
  <si>
    <t>NEW HORIZONS IN CIVIL ENGG - 2013</t>
  </si>
  <si>
    <t>DATABASE MANAGEMENT SYSTEM</t>
  </si>
  <si>
    <t>ISTE - ANALOG ELECTRONICS</t>
  </si>
  <si>
    <t>EACV 2013</t>
  </si>
  <si>
    <t>CISCON-2013</t>
  </si>
  <si>
    <t>20TH NATIONAL CONFERENCE ON LIQUID CRYSTALS(NCLC-2013)</t>
  </si>
  <si>
    <t>2ND INTERNATIONAL CONFERENCE ON ADVANCES IN ENERGY CONVERSION TECHNOLOGIES(ICAECT 2014)</t>
  </si>
  <si>
    <t>NATIONAL CONFERENCE ON CONDESED MATTER PHYSICS &amp; APPLICATIONS(CMPA 2013)</t>
  </si>
  <si>
    <t>ENVIRONMENT AND SUSTAINABLE TECHNOLOGIES -2014 (ICEST-2014)</t>
  </si>
  <si>
    <t>ISTE WORKSHOP ON'SIGNALS &amp; SYSTEMS'</t>
  </si>
  <si>
    <t>AICTE-BRNS SPONSERED FDP ON RTPCS-2014</t>
  </si>
  <si>
    <t>SOFT-COMP-2014</t>
  </si>
  <si>
    <t>ADV IN MEDICAL TECHNOLOGY-CURRENT HEALTHCARE</t>
  </si>
  <si>
    <t>MIT SUMMIT XXIV</t>
  </si>
  <si>
    <t>PING-2014</t>
  </si>
  <si>
    <t>WORKSHOP ON RESEARCH METHODOLOGY</t>
  </si>
  <si>
    <t>INTERNATIONAL CHILDHOOD CANCER DAY</t>
  </si>
  <si>
    <t>NURSING RESEARCH METHODOLOGY</t>
  </si>
  <si>
    <t>RESEARCH METHODOLOGY</t>
  </si>
  <si>
    <t>TOWARDS SUCCESS IN RESEARCH - NEED FOR BEST PRACTICES</t>
  </si>
  <si>
    <t>EMERGING TRENDS IN DENTAL EDUCATION</t>
  </si>
  <si>
    <t>SPECTRUM '13</t>
  </si>
  <si>
    <t>PIEZO SURGERY</t>
  </si>
  <si>
    <t>EXCELLENCE IN DENTAL RESEARCH</t>
  </si>
  <si>
    <t>IGNITE 2014</t>
  </si>
  <si>
    <t>SYMPOSIUM MCOPS</t>
  </si>
  <si>
    <t>WORKSHOP MCOPS</t>
  </si>
  <si>
    <t xml:space="preserve">CLINICAL SKILLS FOR PHARMAD STUDENTS </t>
  </si>
  <si>
    <t>PHARMACOLOGY SEMINAR CUM WORKSHOP</t>
  </si>
  <si>
    <t>SEMINAR ON NANOMEDICINE</t>
  </si>
  <si>
    <t>QUALITY IMPROVEMENT PROGRAMME ON LEADS FROM NATURAL AND SYNTHETIC SOURCES</t>
  </si>
  <si>
    <t xml:space="preserve">QUALITY IMPROVEMENT PROGRAMME ON BIO SIMILARS: TECHNOLOGIES AND PROSPECTS </t>
  </si>
  <si>
    <t xml:space="preserve">QUALITY IMPROVEMENT PROGRAMME ON PRODUCTION TO PRESCRIPTION -OPPORTUNITIES FOR INNOVATION </t>
  </si>
  <si>
    <t>STAFF DEVELOPMENT PROGRAMME</t>
  </si>
  <si>
    <t>INNOVATIVE DELIVERY APPROACHES AND REGULATORY IMPLICATIONS IN COSMECEUTICALS</t>
  </si>
  <si>
    <t xml:space="preserve">INDO-UK SCIENTIFIC SEMINAR  </t>
  </si>
  <si>
    <t>COGNITION:CELL TO SYSTEM</t>
  </si>
  <si>
    <t>APHENTIA (SPEECH &amp; HEARING)</t>
  </si>
  <si>
    <t>COLLOQUIM EXPRO 2013</t>
  </si>
  <si>
    <t>CONTINUING REHABILITAION EDUCATION WORKSHOP</t>
  </si>
  <si>
    <t>ADVANCED SEMINAR ON PATHOPHYSIOLOGY &amp; MANAGEMENT OF SPASTICITY</t>
  </si>
  <si>
    <t>HOME RESPIRATORY CARE</t>
  </si>
  <si>
    <t>EMERGING TRENDS TOWARDS INNOVATION IN HEALTH</t>
  </si>
  <si>
    <t>NATIONAL SYMPOSIUM</t>
  </si>
  <si>
    <t>SUGAR ART WORKSHOP</t>
  </si>
  <si>
    <t>HOSPITALITY VISION</t>
  </si>
  <si>
    <t>WORKSHOP ON NAVARTHANAS &amp; THEIR ASTROLOGICAL SIGNIFICANCE ON 5TH OCTOBER 2013</t>
  </si>
  <si>
    <t>FASHION JEWELLERY</t>
  </si>
  <si>
    <t>CERTIFICATE PROGRAM ON ANDROID ON 12TH TO 31ST AUGUST 2013</t>
  </si>
  <si>
    <t>WORKSHOP ON MEDICAL IMAGE PROCESSING APPLICATION DEVELOPMENT USING ITK &amp; VTK ON 25TH &amp; 26TH OCT 2013</t>
  </si>
  <si>
    <t>ANDROID BASICS WORKSHOP</t>
  </si>
  <si>
    <t>CDE PROGRAM - OMR DEPT</t>
  </si>
  <si>
    <t>CDE PROGRAM - CONSERVATIVE DEPT</t>
  </si>
  <si>
    <t>CDE PROGRAM - ORAL SURGERY DEPT</t>
  </si>
  <si>
    <t>CDE PROGRAM - ORTHO DEPT</t>
  </si>
  <si>
    <t>SOCIETY OF BIOLOGICAL CHEMISTS</t>
  </si>
  <si>
    <t>10 INDO AUSTRALIA CONFERENCE</t>
  </si>
  <si>
    <t xml:space="preserve">HANDS ON WORKSHOP ON EXOME &amp; TRANSCRIPTOME SEQUENCING </t>
  </si>
  <si>
    <t>NATIONAL LASER SYMPOSIUM</t>
  </si>
  <si>
    <t>PUBLIC HEALTH SYMPOSIUM PROGRA</t>
  </si>
  <si>
    <t>GFN WORKSHOP-KMCIC</t>
  </si>
  <si>
    <t>OHIO UNI-PUBLIC HEALTH</t>
  </si>
  <si>
    <t>ICPESS 2014 CONFERENCE</t>
  </si>
  <si>
    <t>W/S-MCVR-DR TMA PAI CHAIR</t>
  </si>
  <si>
    <t>MCPH W/S-SCIENCE &amp; RELEGION</t>
  </si>
  <si>
    <t xml:space="preserve"> INTERNATIONAL WORKSHOP ON ENVIRONMENT &amp; OCCUPATIONAL HEALTH ON 16-17  DEC.2013(PH)</t>
  </si>
  <si>
    <t>HANDS ON TRAINING WORKSHOP 2013-14</t>
  </si>
  <si>
    <t>QUALITATIVE DATA ANALYSIS WOKSHOP</t>
  </si>
  <si>
    <t>SOCIAL JUSTICE IN AN INTERNET MEDIATED WORLD-HELD ON JAN.31-FEB.02, 2014(MCPH)</t>
  </si>
  <si>
    <t>DESIGN-NATIONAL WORKSHOP ON CREATING EFFECTIVE MCQS HELD ON 17-18 FEB.2014(MCPD)</t>
  </si>
  <si>
    <t>NATIONAL SEMINAR OF CHINA'S STRATEGIC RISE &amp; ITS IMPLICATIONS FOR INDIA WITH A FOCUS ON NORTH EAST SECURITY</t>
  </si>
  <si>
    <t>PARENTAL DRUG ROUTE ADM.PROGRAMME 14</t>
  </si>
  <si>
    <t>GEO-INDIA-EAST-CONF</t>
  </si>
  <si>
    <t>MICROMANUPULATION WORKSHOP</t>
  </si>
  <si>
    <t>UPDATE ON GLOUCOMA</t>
  </si>
  <si>
    <t>DIABETES MELLITUS &amp; CARDIOVASCULAR DISEASES</t>
  </si>
  <si>
    <t>NATIONAL WORKSHOP ON PARASITOLOGY</t>
  </si>
  <si>
    <t>WORKSHOP CUM CME ON PHOTOTHERAPY</t>
  </si>
  <si>
    <t>TRANSFUSION MEDICINE UPDATE 2014</t>
  </si>
  <si>
    <t>CME ON CURRENT PERSPECTIVE ON MEDICAL AUDIT</t>
  </si>
  <si>
    <t>MILAP-ALUMNI MEET</t>
  </si>
  <si>
    <t>MANIPAL CONVENTUS 2014(SRF)</t>
  </si>
  <si>
    <t>STATISTICAL ANALYSIS USING R</t>
  </si>
  <si>
    <t>APGAP 2014</t>
  </si>
  <si>
    <t>DR. A. PADMA RAO MEMORIAL POST GRADUATE UPDATE</t>
  </si>
  <si>
    <t>WORKSHOP ON STATISTICAL ANALYSIS USING SPSS</t>
  </si>
  <si>
    <t>COMPOS MENTIS 2014</t>
  </si>
  <si>
    <t>WORKSHOP ON DIAGNOSTICS TECHNIQUES IN MEDICAL MYCOLOGY</t>
  </si>
  <si>
    <t>MANIPAL GENETICS UPDATE 2014</t>
  </si>
  <si>
    <t>CONF.ON MIDPULMOCON 2014</t>
  </si>
  <si>
    <t>CME ON INVESTIGATORS TRAINING</t>
  </si>
  <si>
    <t>SYMPOSIUM-ZEROING ON HIV/AIDS</t>
  </si>
  <si>
    <t>CME ORGANISED BY IAP &amp; DEPT.OF PEDIATRICS</t>
  </si>
  <si>
    <t>MANIPAL CARDIOLOGY UPDATE 2014</t>
  </si>
  <si>
    <t>INTERNATIONAL SYMPOSIUM-FERTILITY PRESERVATION</t>
  </si>
  <si>
    <t>PSYCHIATRY UPDATE 2014</t>
  </si>
  <si>
    <t>CME ON MANIPAL SURGERY CLINIFEST-2014</t>
  </si>
  <si>
    <t xml:space="preserve"> NCD 2015 (MEDICINE DEPT.)</t>
  </si>
  <si>
    <t>MANIPAL INFECTIOUS DISEASES CME 2014</t>
  </si>
  <si>
    <t>CME IN ENDOCRINOLOGY</t>
  </si>
  <si>
    <t>CME ON BODY MRI &amp; PET CT</t>
  </si>
  <si>
    <t>MANIPAL MEDICINE CLINICAL CME-2015</t>
  </si>
  <si>
    <t>AYURVISION 2014</t>
  </si>
  <si>
    <t>ADVANCES IN GYNAECOLOGICN ONCOLOGY 2014</t>
  </si>
  <si>
    <t>IMPLEMENTATION OF NABH STANDARDS IN HOSPITALS</t>
  </si>
  <si>
    <t>CME PROGRAMME ON MEDICAL PRACTICE &amp; LEGAL ISSU</t>
  </si>
  <si>
    <t>TB DIAGNOSTICS- LENS TO GENES</t>
  </si>
  <si>
    <t>UPDATE IN HEPATOLOGY</t>
  </si>
  <si>
    <t>IMMUNIZATION UPDATE CME</t>
  </si>
  <si>
    <t>WORKSHOP ON HEAD &amp; NECK ONCOSURGERY</t>
  </si>
  <si>
    <t>HERBAL COSMETOLOGY</t>
  </si>
  <si>
    <t>UCSC GENOME BROWSER AND HUMAN GENOME BIOINFORMATICS WORKSHOP</t>
  </si>
  <si>
    <t>KSC-ASICON 2014</t>
  </si>
  <si>
    <t>5TH ANNUAL WORKSHOP ON MICROMANIPULATION TECHNIQUES</t>
  </si>
  <si>
    <t>COMMUNITY MED CME- KMC M'LORE</t>
  </si>
  <si>
    <t>BIOCHEMISTRY (ACBI)- KMC M'LORE</t>
  </si>
  <si>
    <t>ANAESTHESIOLOGY MAC -KMC M'LORE</t>
  </si>
  <si>
    <t>MICROBIOLOGY -HEALTHCARE ASSOCIATED INFECFTIONS -KMC M'LORE</t>
  </si>
  <si>
    <t>MICROBIOLOGY - VIROLOGY  -KMC M'LORE</t>
  </si>
  <si>
    <t>OPTHALMOLOGY  -II  -KMC M'LORE</t>
  </si>
  <si>
    <t>MEDICINE - KARGERICON  -KMC M'LORE</t>
  </si>
  <si>
    <t>PHARMACOLOGY PFIZER -KMC M'LORE</t>
  </si>
  <si>
    <t>PHYSIOTHERAPY  -KMC M'LORE</t>
  </si>
  <si>
    <t>ENT (SINOCON) -KMC M'LORE</t>
  </si>
  <si>
    <t>PAEDIATRICS (NRP) -KMC M'LORE</t>
  </si>
  <si>
    <t>OBG - 50YEARS GURUVANDANA -KMC M'LORE</t>
  </si>
  <si>
    <t>OBG CME -KMC M'LORE</t>
  </si>
  <si>
    <t>ORTHOPAEDICS CME  -KMC M'LORE</t>
  </si>
  <si>
    <t>PSYCHIATRY CME -KMC M'LORE</t>
  </si>
  <si>
    <t xml:space="preserve">GASTRO CME </t>
  </si>
  <si>
    <t>NATIONAL SYMPOSIUM OF BIOTECHNOLGY SYMBIOT1</t>
  </si>
  <si>
    <t>FLUID MECHANICS</t>
  </si>
  <si>
    <t>NATIONAL CONF.ON ADV.IN AERIAL/ROAD VEHICLE1</t>
  </si>
  <si>
    <t>COMPUTER PROGRAMMEING-TEACHERS WORKSHOP</t>
  </si>
  <si>
    <t>WORKSHOP ON SMART SENSING</t>
  </si>
  <si>
    <t>COMPUTER NETWORKING</t>
  </si>
  <si>
    <t>CISCON-2014</t>
  </si>
  <si>
    <t>QEEE</t>
  </si>
  <si>
    <t>CHEMIGNITE2K14</t>
  </si>
  <si>
    <t>BIG DATA ANALYTICS &amp; CLOUD COMPUTING</t>
  </si>
  <si>
    <t>ISTE WORKSHOP ON CONTROL SYSTEMS</t>
  </si>
  <si>
    <t>7TH NATIONAL CONFERENCE ON ADVANCES IN ENERGY CONVERSION TECHNOLOGIES(AECT 2015)</t>
  </si>
  <si>
    <t>NATIONAL CONF.ON CONDENSED MATTER PHYSICS &amp; APPLICATIONS</t>
  </si>
  <si>
    <t>FACULTY DEVELOPMENTNPROGRAM ON NON-LINEAR CONTROL SYSTEMS</t>
  </si>
  <si>
    <t>IMPRESSION</t>
  </si>
  <si>
    <t>PING-2015</t>
  </si>
  <si>
    <t>INTERPERSONAL RELATIONSHIP IN HEALTH CARE MANAGEMENT</t>
  </si>
  <si>
    <t xml:space="preserve"> INTRNL CONF.ON EVIDENCE INFORMED PRACTICE</t>
  </si>
  <si>
    <t>WORLD DIABETICS DAY</t>
  </si>
  <si>
    <t>WORLD WOMENS DAY</t>
  </si>
  <si>
    <t>WORLD TUBERCULOSIS DAY</t>
  </si>
  <si>
    <t>MOULDING SMILES &amp; CHANGING LIVES</t>
  </si>
  <si>
    <t>SYSTEMATIC REVIEW &amp; META ANALYSIS</t>
  </si>
  <si>
    <t>SPECTRUM '14</t>
  </si>
  <si>
    <t>DIAGNOSIS &amp; ETHICS-A STRADDLE FOR ORAL CANCE</t>
  </si>
  <si>
    <t>3RDANNUAL CONF.OF INDIAN PROSHTODONTIC SOCIE</t>
  </si>
  <si>
    <t>20TH NATIONAL CONF.OF THE INDIAN ASSOCIATION OF PUBLIC HEALTH DENTISTRY</t>
  </si>
  <si>
    <t>QIP1-MANAGEMENT OF INNOVATIVE DRUG DEVELO1</t>
  </si>
  <si>
    <t>EMERGING TRENDS IN DRUG DESIGN,DEVELOPME1</t>
  </si>
  <si>
    <t>QIP2 ON DISCOVERY,DEVELOPMENT &amp; DESIGN FR1</t>
  </si>
  <si>
    <t>QIP3 - FRONTIERS IN PHARMACOLOGY OF DRUG RES</t>
  </si>
  <si>
    <t>EXPLORE-2014</t>
  </si>
  <si>
    <t>AWARENESS PROGRAME &amp; VOICE SCREENING</t>
  </si>
  <si>
    <t>LIFE SKILLS TRAINING PROGRAM FOR EMPOWERI1</t>
  </si>
  <si>
    <t xml:space="preserve"> CLINICAL INVESTIGATIONS FOR ALLIED HEALTH PROFETIONAL</t>
  </si>
  <si>
    <t>CAPACITY BUILDING FOR OCCUPATIONAL THERAPY RESEARCHER</t>
  </si>
  <si>
    <t>OCCUPATIONAL THERAPY IN STROKE REHABILITA1</t>
  </si>
  <si>
    <t>REGIONAL WORKSHOP ON ICD-10</t>
  </si>
  <si>
    <t>GRANT WRITING WORKSHOP FOR ALLIED HEALTH PRO</t>
  </si>
  <si>
    <t xml:space="preserve"> EVALUATION &amp; MANAGEMENT OF SPASTICITY THERA</t>
  </si>
  <si>
    <t>HANDS ON WORKSHOP ON APPROPRIATE PAPER BASED TECHNOLOGY</t>
  </si>
  <si>
    <t>INTRNL SYMPOSIUM ON EXERCISE SCIENCE RESEARC</t>
  </si>
  <si>
    <t xml:space="preserve"> SCIENTIFIC MEET ON MEDICAL IMAGING TECHNOLO</t>
  </si>
  <si>
    <t>MOVEMENT IMPAIRMENT &amp; SPORTS INJURIES</t>
  </si>
  <si>
    <t>WORKSHOP ON SLEEP DISORDERD BREATHINGS &amp; SLE</t>
  </si>
  <si>
    <t>EXPLORE-2015</t>
  </si>
  <si>
    <t xml:space="preserve">NATIONAL CONF.ON INFORMATION SCIENCES </t>
  </si>
  <si>
    <t>MEDICAL IMAGE PROCESSING USING ITK &amp; VTK</t>
  </si>
  <si>
    <t>PYBERRY-APPLICATION DEVELOPMENT ON RASPBERRY PI USING PYTHON</t>
  </si>
  <si>
    <t>VLSI DESIGN USING CADENCE DESIGN SUITE</t>
  </si>
  <si>
    <t>WORKSHOP ON DIGITAL DESIGN USING SYSTEM VERILOG</t>
  </si>
  <si>
    <t>RASPBERRY PI WORKSHOP</t>
  </si>
  <si>
    <t>NCIS-2015</t>
  </si>
  <si>
    <t>DIGITAL DESIGN USUING VERILOG HDL</t>
  </si>
  <si>
    <t>ANDROID APPLICATION DEVELOPMENT</t>
  </si>
  <si>
    <t>INTEL GALILEO</t>
  </si>
  <si>
    <t>PATIENT SPECIFIC IMPLANTATION DESIGN USING 3D</t>
  </si>
  <si>
    <t>CDE PROGRAM - PUBLIC HEALTH DENTISTRY DEPT</t>
  </si>
  <si>
    <t>CDE PROGRAM - PEDODONTICS DEPT</t>
  </si>
  <si>
    <t>MITOCHONDRIAL BIOLOGICAL CONFERENCE</t>
  </si>
  <si>
    <t>WORKSHOP ON BASICS OF FLOW CYTOMETRY</t>
  </si>
  <si>
    <t>SYMPOSIUM ON HUMAN CYTOGENETICS</t>
  </si>
  <si>
    <t>ONE DAY SYMPOSIUM ON RECENT ADVANCES IN PHOTONICS</t>
  </si>
  <si>
    <t>THEME MEETING ULTRAFAST SCIENCE(UFS 2014)</t>
  </si>
  <si>
    <t>RADIO JOCKING WORKSHOP</t>
  </si>
  <si>
    <t>INTERNATIONAL CONFERENCE ON MANAGEMENT OF CHANGE,ISSUES &amp; DEVELOPMENT PERSPECTIVES</t>
  </si>
  <si>
    <t>INSIGHT 2014-HEALTHCARE DELIVERY AT GRASS ROOT</t>
  </si>
  <si>
    <t>VIVENCIAL 2015</t>
  </si>
  <si>
    <t>SEMINAR ON STEM CELLS IN REGENERATIVE MEDICINE</t>
  </si>
  <si>
    <t>BASIC TECHNIQUES OF MOLECULAR BIOLOGY</t>
  </si>
  <si>
    <t>DIGITIZED LAB-BASED TEACHING IN HUMAN PHYS1</t>
  </si>
  <si>
    <t>MICROFEST-2014-COMPETITION  AMONG UG STUDENTS IN REGARDS TO MODEL YOUR MICROBE &amp; PROBE-2014</t>
  </si>
  <si>
    <t>PARENTAL DRUG ROUTE ADM.PRAGRAMME</t>
  </si>
  <si>
    <t>INTRNL.CONF.ON LINEAR ALGEBRA  &amp; ITS APPLICATION</t>
  </si>
  <si>
    <t>WORKSHOP ON STATISTICAL METHODS IN EPIDEMIOLOGY</t>
  </si>
  <si>
    <t>SUMMER TRAINING 2014</t>
  </si>
  <si>
    <t>SERIES OF HANDS ON TRAINING WORKSHOP</t>
  </si>
  <si>
    <t>DATA MANIPULATION &amp; STATISTICAL ANALYSIS USING SAS</t>
  </si>
  <si>
    <t>INTRODUCTORY WORKSHOP ON RECENT TRENDS IN ASTROPHYSICS &amp; COSMOLOGY</t>
  </si>
  <si>
    <t>NATIONAL CONF. ON RETHINKING SVARAJ</t>
  </si>
  <si>
    <t>INTERNATIONAL CONF.ON COMPUTATIONAL METHODS IN ENGINEERING &amp; HEALTH SCIENCES(ICCMEH-2014)</t>
  </si>
  <si>
    <t>RESEARCH PROPOSAL DEVELOPMENT WORKSH</t>
  </si>
  <si>
    <t>INTERNATIONAL CONFERENCE ON  SOCIAL ENTERPRENEURSHIP:A GLOBAL PERSPECTIVE</t>
  </si>
  <si>
    <t>MU-SYSTEMATIC REVIEWS &amp; META ANALYSIS</t>
  </si>
  <si>
    <t>WORKSHOP ON CASTE,EXPERIENCE &amp; POVERTY OF EDUCATION:PERSPECTIVES FROM SOUTH INDIA</t>
  </si>
  <si>
    <t>WORKSHOP ON OFFICIAL STATISTICS</t>
  </si>
  <si>
    <t>NATIONAL SEMINAR ON INDIAN FOREIGN POLICY ORIENTATIONS IN THE NEW REGIME</t>
  </si>
  <si>
    <t>PHESA COLLOQUIUM 2015</t>
  </si>
  <si>
    <t>NATIONAL WORKSHOP ON DHARMA &amp; THE PAST</t>
  </si>
  <si>
    <t>NATIONAL WORKSHOP ON DHARMA IN JAINISM</t>
  </si>
  <si>
    <t>SHODHANA</t>
  </si>
  <si>
    <t>3RD INTERNL.DELEUZE STUDIES IN ASIA CONF.2015</t>
  </si>
  <si>
    <t>INDO GERMAN CONVENTION OF LINDAU ALUMNI</t>
  </si>
  <si>
    <t>CME IN TRANSFUSION MEDICINE 2015</t>
  </si>
  <si>
    <t>TMA PAI ENDOWMENT CHAIR IN BIOETHICS</t>
  </si>
  <si>
    <t>ANIMAL EXPERIMENTATION WORKSHOP</t>
  </si>
  <si>
    <t>RECENT ADV IN THE MNGT OF UROLOGICAL MALIGNANC</t>
  </si>
  <si>
    <t>CME ON DERMATOPATHOLOGY</t>
  </si>
  <si>
    <t>WORKSHOP ON BASICS OF OSPE/OSCE</t>
  </si>
  <si>
    <t>CME ON ANTIMICROBIALS-LABORATORY &amp; CLINICAL UPDATE</t>
  </si>
  <si>
    <t>CME &amp; WORKSHOP ON ANALYTICAL TOXICOLOGY</t>
  </si>
  <si>
    <t>MANIPAL NEURO UPDATE 2015</t>
  </si>
  <si>
    <t>MANIPAL CONVENTUS 2015</t>
  </si>
  <si>
    <t>COMPOS MENTIS 2015</t>
  </si>
  <si>
    <t>DR.PADMA RAO MEMORIAL PG UPDATE</t>
  </si>
  <si>
    <t>INTERNATIONAL CONFERENCE ON SOUTH ASIAN MELIOIDOSIS CONGRESS</t>
  </si>
  <si>
    <t>CME ON PSYCHIATRY UPDATE 2015</t>
  </si>
  <si>
    <t>KMC ON UPDATE IN CARDIAC SURGERY</t>
  </si>
  <si>
    <t xml:space="preserve"> J G JOLLY PG TRAINING COURSE</t>
  </si>
  <si>
    <t>CME ON 'AN UPDATE ON ECMO-A BRIDGE TO LIFE</t>
  </si>
  <si>
    <t>WORKSHOP ON DRUG UTILIZATION RESEARCH</t>
  </si>
  <si>
    <t>CME ON TRAUMACON MANIPAL'15</t>
  </si>
  <si>
    <t>1ST HANDS-ON  CADAVERIC WORKSHOP ON BRACHIA1</t>
  </si>
  <si>
    <t>CME ON MANIPAL CARDIOLOGY UPDATE 2015</t>
  </si>
  <si>
    <t>MANIPAL GENETICS UPDATE ON ANALYSIS OF HUMAN EXOME DATA</t>
  </si>
  <si>
    <t>RADIOLOGY ALUMNI CME ON "IMAGING UPDATE"</t>
  </si>
  <si>
    <t xml:space="preserve"> SURGERY CLINIFEST 2016</t>
  </si>
  <si>
    <t>CME IN CLINICAL MEDICINE</t>
  </si>
  <si>
    <t>ORTHO ALUMNI CONFERENCE 2016</t>
  </si>
  <si>
    <t>MINI SYMPOSIUM ON ADVANCEMENTS IN MICROSURG1</t>
  </si>
  <si>
    <t>NACML-2016</t>
  </si>
  <si>
    <t>AYURVISION 2015</t>
  </si>
  <si>
    <t>INDO-GERMAN CONF ON CURRENT TRENDS IN ASSISTED</t>
  </si>
  <si>
    <t>NATIONAL CONF.ON SUMMIT ON TECHNOLOGY ADVANCEMENT &amp; CHALLENGES IN MUSCULOSKELETAL IMAGING</t>
  </si>
  <si>
    <t>OTOLOGY WORKSHOP WITH HANDS ON TEMPORAL BONE</t>
  </si>
  <si>
    <t>HANDS ON WORKSHOP IMMUNOFLUORESCENCE IN DERMATOLOGY</t>
  </si>
  <si>
    <t>FLOW CYTOMETRY CME AND WORKSHOP</t>
  </si>
  <si>
    <t xml:space="preserve"> GYNECOLOGIC ONCOLOGY UPDATE</t>
  </si>
  <si>
    <t>CME ON RENAL TRANSPLANTATION</t>
  </si>
  <si>
    <t>CMECUM WORKSHOP ON TUBERCULOSIS UPDATES</t>
  </si>
  <si>
    <t>MICON 2016</t>
  </si>
  <si>
    <t>IMMUNOHEMATOLOGY &amp; BLOOD TRANSFUSION</t>
  </si>
  <si>
    <t>CME ON CARDIAC ELECTROPHYSIOLOGY</t>
  </si>
  <si>
    <t>PHARMACOKINETICS-CONCEPTS &amp; APPLICATIONS</t>
  </si>
  <si>
    <t>WORKSHOP ON LAA CLOSURE</t>
  </si>
  <si>
    <t>WORKSHOP CUM CME ON PHOTOTHERAPY-2014-15</t>
  </si>
  <si>
    <t>MICROMANUPULATION WORKSHOP 2016</t>
  </si>
  <si>
    <t>MICORBIOLOGY -VIROLOGY - KMC M'LORE</t>
  </si>
  <si>
    <t>ENT (HNOCON) - KMC M'LORE</t>
  </si>
  <si>
    <t>PATHOLOGY (GOLDEN RENDEZVOUS PG ALUMNI) - KMC M'LORE</t>
  </si>
  <si>
    <t>PSYCHAITRY  - KMC M'LORE</t>
  </si>
  <si>
    <t>OBG (APGAR) - KMC M'LORE</t>
  </si>
  <si>
    <t>ONCOLOGY - KMC M'LORE</t>
  </si>
  <si>
    <t>DERMATOLOGY  - KMC M'LORE</t>
  </si>
  <si>
    <t>AUDIOLOGY ICAS - KMC M'LORE</t>
  </si>
  <si>
    <t>AUDIOLOGY RCI - KMC M'LORE</t>
  </si>
  <si>
    <t>OPTHALMOLOGY - II  - KMC M'LORE</t>
  </si>
  <si>
    <t>ANAESTHESIOLOGY MAC - KMC M'LORE</t>
  </si>
  <si>
    <t>PHYSIOLOGY -HEADING AWAY HEADACHE - KMC M'LORE</t>
  </si>
  <si>
    <t>PHYSIOTHERAPY  - KMC M'LORE</t>
  </si>
  <si>
    <t>MICRBIOLOGY ZOONOSIS - KMC M'LORE</t>
  </si>
  <si>
    <t>MEDICINE (CARDIOLOGY UPDATES) - KMC M'LORE</t>
  </si>
  <si>
    <t>WAVELET TANSFORM: BASIC THEORY &amp; PRACTICE</t>
  </si>
  <si>
    <t>ISTE MAIN WORKSHOP ON DESIGN ON ALGORITHMS</t>
  </si>
  <si>
    <t>ADVANCES IN ENERGY CONVERSION TECHNOLOGIES(AECT 2016)</t>
  </si>
  <si>
    <t>CISCON-2015</t>
  </si>
  <si>
    <t>NATIOANL CONF.ON RECENT TRENDS IN CHEMICAL 1</t>
  </si>
  <si>
    <t>CHEMIGNITE 2K15</t>
  </si>
  <si>
    <t>DATA ACQUISITION &amp; PROCESSING FOR INSTRUMENTATION &amp; CONTROL APPLICATION</t>
  </si>
  <si>
    <t>IMPRESSION 2016</t>
  </si>
  <si>
    <t>WORKSHOP IN TRIBOLOGY</t>
  </si>
  <si>
    <t>SUMMIT MANIPAL 2016</t>
  </si>
  <si>
    <t>NETWORKING AND CYBER SECURITY WORKSHOP</t>
  </si>
  <si>
    <t>CONF.ON NEARRINGS-2015</t>
  </si>
  <si>
    <t>CMPA 2015</t>
  </si>
  <si>
    <t>AECT 2015</t>
  </si>
  <si>
    <t>ROLE CHANGE:EXPECTATIONS FOR EFFECTIVE CARE</t>
  </si>
  <si>
    <t>WORLD DIABETES DAY 2015</t>
  </si>
  <si>
    <t>HUMANIZED NEONATAL CARE</t>
  </si>
  <si>
    <t>WORLD AIDS DAY 2015</t>
  </si>
  <si>
    <t>MCON-WORKSHOP ON SYSTEMATIC REVIEW</t>
  </si>
  <si>
    <t>SMINAR ON TRENDS IN HEALTHCARE</t>
  </si>
  <si>
    <t>SEMINAR ON "ACT NOW"</t>
  </si>
  <si>
    <t>WORKSHOP ON FORENSIC NURSING</t>
  </si>
  <si>
    <t>WORKSHOP ON NURSING RESEARCH METHODOLOGY</t>
  </si>
  <si>
    <t>SAFETY IN HEALTH CARE-SYMPOSIUM</t>
  </si>
  <si>
    <t>INTERNATIONAL WOMEN'S DAY 2016</t>
  </si>
  <si>
    <t>WORLD TUBERCULOSIS DAY 2016</t>
  </si>
  <si>
    <t>INTERNATIONAL SYMPOSIUM ON HEAD&amp; NECK TUMORS</t>
  </si>
  <si>
    <t>CDE ON MEDICAL ISSUES IN DENTISTRY</t>
  </si>
  <si>
    <t>CDE ON EXTENDED SCOPE MAXILLOFACIAL PRACTICE</t>
  </si>
  <si>
    <t>GOLDEN JUBILEE ALUMNI MEET</t>
  </si>
  <si>
    <t>PEDODONTIA-III-EXPERTISE TO EXERCISE</t>
  </si>
  <si>
    <t>SPECTRUM 2016</t>
  </si>
  <si>
    <t>MOULDING SMILES &amp; CHANGING LIVES-2014</t>
  </si>
  <si>
    <t>SYSTEMATIC REVIEW &amp; META ANALYSIS-2014</t>
  </si>
  <si>
    <t>INTERNATION CONF.ON EVOLVING ROLE OF CLINICAL PHARMACIST IN MALTIDISCIPLINERY HEALTHCARE SETTINGS</t>
  </si>
  <si>
    <t>SYMPOSIUM ON PATHOGENESIS OF DIABETES</t>
  </si>
  <si>
    <t>AICTE SPONSORED QUALITY IMPROVEMENT PROGRAMME WORK</t>
  </si>
  <si>
    <t>SEMINAR ON ADVANCED PHARMACEUTICAL TECHNOLOG</t>
  </si>
  <si>
    <t>AICTE SPONSORED QUALITY IMPROVEMENT PROGRAMME 2</t>
  </si>
  <si>
    <t>AICTE SPONSORED QUALITY IMPROVEMENT PROGRAMME 3</t>
  </si>
  <si>
    <t>MCOPD-TRAINING PROGRAM ON SOFT SKILLS &amp; INTERVI1</t>
  </si>
  <si>
    <t>PHARMACOLOGY SEMINAR CUM WORKSHOP-2013-14</t>
  </si>
  <si>
    <t>WORKSHOP ON BEHAVIOUR AND EMOTIONAL PROBLEMS OF SC</t>
  </si>
  <si>
    <t>WORKSHOP ON DIAGNOSIS &amp; MNGT OF PRE DIABETES</t>
  </si>
  <si>
    <t>FACILITATION OF FUNCTIONAL MOVEMENTS IN ADU</t>
  </si>
  <si>
    <t>PSYCHOTHERAPY PROCESS &amp; RESEARCH</t>
  </si>
  <si>
    <t>CME &amp; WORKASHOP ON BASIC MECHANICAL VENTILATION</t>
  </si>
  <si>
    <t>INTERNATIONAL WORKSHOP ON ASSESSMENT &amp; MANAGEMENT OF DIABETIC FOOT</t>
  </si>
  <si>
    <t>NATIOANAL WORKSHOP ON SPORTS INJURY PREVENTION REHABILITATION &amp; RETURN TO PLAY</t>
  </si>
  <si>
    <t>SENSORY INTEGRATION FOR DEVELOPMENT DISOR1</t>
  </si>
  <si>
    <t>WORKSHOP ON FAMILY CENTERED CARE IN PAEDIATRICS OCCUPATIONAL THERAPY</t>
  </si>
  <si>
    <t>WORKSHOP ON QUALITATIVE RESEARCH &amp; RESEARC WRITING FOR HEALTH-CARE PROFESSIONALS</t>
  </si>
  <si>
    <t>FUNDAMENTALS OF SPEECH ANALYSIS &amp; SYNTHES1</t>
  </si>
  <si>
    <t>RECENT ADVANCES IN AQUATIC THERAPY WORKSH1</t>
  </si>
  <si>
    <t>CME ON BASIC MECHANICAL VENTILATION(RESPI1</t>
  </si>
  <si>
    <t>MANIPAL AUDICON 2</t>
  </si>
  <si>
    <t>NEURO PHYSIOTHERAPY UPDATE 2015</t>
  </si>
  <si>
    <t>PHYSIOTHERAPY MNGT IN INTENSIVE CARE UNIT</t>
  </si>
  <si>
    <t>CVT-WORKSHOP ON CARDIAC ARRHYTHMIAS</t>
  </si>
  <si>
    <t>EVALUATION AND MGT OF FASCIAL DYSFUNCTIONS I</t>
  </si>
  <si>
    <t>AVT WORKSHOP</t>
  </si>
  <si>
    <t>INTERNATIONAL WORKSHOP ON CARDIOVASCULAR &amp;</t>
  </si>
  <si>
    <t>DRY NEEDLING WORKSHOP</t>
  </si>
  <si>
    <t>NEURO PHYSIOTHERAPY UPDATE 2016</t>
  </si>
  <si>
    <t>WHO GUIDLINES ON WHEELCHAIR SERVICE &amp; TRAINING-2016-17</t>
  </si>
  <si>
    <t>MEDICAL IMAGING AND DATA  VISUALIZATION</t>
  </si>
  <si>
    <t>WORKSHOP ON RASPBERRY PI</t>
  </si>
  <si>
    <t>CDE PROGRAM - ORAL PATHOLOGY</t>
  </si>
  <si>
    <t>CDE PROGRAM - PROSTHO</t>
  </si>
  <si>
    <t>CDE PROGRAM - PUBLIC HEALTH</t>
  </si>
  <si>
    <t>HANDS ON WORKSHOP ON CONFOCAL MICROSCOPY</t>
  </si>
  <si>
    <t>TRAINING ON EXOME SEQUENCING &amp; TARGETED RESEARCH</t>
  </si>
  <si>
    <t>PARENTAL DRUG ROUTE ADM.PRAGRAMME 2014</t>
  </si>
  <si>
    <t>GLOBAL HEALTH SYMPOSIUM 2015</t>
  </si>
  <si>
    <t>SCIENTIFIC OBJECTS &amp; DIGITAL COSMOPOLITANISM SUMMER SCHOOL</t>
  </si>
  <si>
    <t>NATIONAL SEMINAR ON "GLOBAL TRENDS IN SUPPLY CHAIN INNOVATION"</t>
  </si>
  <si>
    <t>MUSRF-SUMMER TRAINING 2015</t>
  </si>
  <si>
    <t>EFFECTIVE PROPOSAL WRITING SKILLS</t>
  </si>
  <si>
    <t>1ST NATIONAL CONFERENCE ON HEALTH INFORMATICS-HINCON 2015</t>
  </si>
  <si>
    <t>1ST INETRNATIONAL CONFERENCE ON HEALTHCARE &amp; TECHNICAL RESEARCH(ICHTR)</t>
  </si>
  <si>
    <t>QUALITATIVE METHODS FOR HEALTH RESEARCH IN ASIA1</t>
  </si>
  <si>
    <t>ARTERIAL BLOOD GAS ANALYSIS(ABG) WORKSHOP</t>
  </si>
  <si>
    <t>INTERNATIONAL SEMINAR ON NON-STATE LEGAL PRACTICES IN INDIA</t>
  </si>
  <si>
    <t>SUMMER SCHOOL</t>
  </si>
  <si>
    <t>CONTROLLED RELEASE DRUG DELIVERY SYSTEMS</t>
  </si>
  <si>
    <t>PHESA-2016</t>
  </si>
  <si>
    <t>HELP 2016</t>
  </si>
  <si>
    <t>NATIONAL SEMINAR ON NATIONAL SECURITY CHALLENGE</t>
  </si>
  <si>
    <t>SYMPOSIUM ON RECENT ADVANCES IN PHOTONICS 2015</t>
  </si>
  <si>
    <t>KIRAN</t>
  </si>
  <si>
    <t>WORKSHOP ON "KNOW YOUR ATMOSPHERE"</t>
  </si>
  <si>
    <t>INTERNATIONAL SYMPOSIUM ON SPECTROSCOPY &amp; APPLICATIONS</t>
  </si>
  <si>
    <t>LECTURE SERIES ON MICROWAVE RADIATION &amp;</t>
  </si>
  <si>
    <t>CULINARY WORKSHOP ON INDIAN CUISINE</t>
  </si>
  <si>
    <t>WGSHA-INTERNATIONAL SYMPOSIUM</t>
  </si>
  <si>
    <t>NATIONAL CONFERENCE ON COMMUNICATION RESEARCH IN I</t>
  </si>
  <si>
    <t>WORKSHOP ON DISPOSITION OF FASCIAE IN HUMAN BODY</t>
  </si>
  <si>
    <t>CARDIO+PULMONARY RESUSCITATION(CPR) AN UPDATE</t>
  </si>
  <si>
    <t>VIVENCIA 2015</t>
  </si>
  <si>
    <t>Registration Fee/Sponsorship/Donation</t>
  </si>
  <si>
    <t>Towards research project "Rocket clinical study project"</t>
  </si>
  <si>
    <t>Towards 1st installment for research project "SEM central project"</t>
  </si>
  <si>
    <t>Cardio Sepcific Clinical Training for philips engineers</t>
  </si>
  <si>
    <t>Clinical Competency Development (CCD)2013</t>
  </si>
  <si>
    <t>Research Collaboration</t>
  </si>
  <si>
    <t>Protocol KMC/PHA/ZINCOVIT 005/2012</t>
  </si>
  <si>
    <t>Protocol KMC/PHA/ZINCOVIT 006/2012</t>
  </si>
  <si>
    <t xml:space="preserve">EX2211-3748          </t>
  </si>
  <si>
    <t>Research Collaboration (Amendment on 9th July, 2013)</t>
  </si>
  <si>
    <t>Research Collaboration (Amendment on 09.07.2013)</t>
  </si>
  <si>
    <t>SIHAM Candidemia Network</t>
  </si>
  <si>
    <t>media based Anti-wrinkle serum</t>
  </si>
  <si>
    <t>Aute and Chronic Toxicity Study of</t>
  </si>
  <si>
    <t>Evaluation of test formulations EB-CJ-</t>
  </si>
  <si>
    <t>for Anxiolytic and antifatigue activity</t>
  </si>
  <si>
    <t>Development of novel quercetin anal</t>
  </si>
  <si>
    <t>Chloroquine(CQ)</t>
  </si>
  <si>
    <t>Evaluation of test formulations E-B-CJ-01/EB-CJ-02 on mineralization in human osteoblast cell lines &amp; Evaluation of test formulations on mineralization/calcium deposition in human osteoblast cell lines</t>
  </si>
  <si>
    <t>GPAT Scholarship</t>
  </si>
  <si>
    <t>Quality Improvement Programme</t>
  </si>
  <si>
    <t>National Institute of Communicable diseases, Directrorate General of Health Services</t>
  </si>
  <si>
    <t>National Centre for cell science pune</t>
  </si>
  <si>
    <t>NCCS  Fellowship</t>
  </si>
  <si>
    <t>Enterpreneurship Development Institute of India</t>
  </si>
  <si>
    <t>Akshaya Patra Foundation, Bangalore</t>
  </si>
  <si>
    <t>Project " Impact of Mid-day Meal on Children Growth"</t>
  </si>
  <si>
    <t>Project on Development of Child Protection Action Plan in Udupi district</t>
  </si>
  <si>
    <t>VGST, KARNATAKA</t>
  </si>
  <si>
    <t>Chemical Analysis of Protein Samples</t>
  </si>
  <si>
    <t>NITK Surathkal</t>
  </si>
  <si>
    <t>Academy of General Education</t>
  </si>
  <si>
    <t xml:space="preserve">DST-Science Camp under INSPIRE </t>
  </si>
  <si>
    <t>Anti Aging Research Purification of Products</t>
  </si>
  <si>
    <t>DST-Inspire Fellowship-Mr Harish Rotti</t>
  </si>
  <si>
    <t xml:space="preserve">Travel grant for attending </t>
  </si>
  <si>
    <t xml:space="preserve">European Commission </t>
  </si>
  <si>
    <t>Framework of an Erasmus Mundas Programme</t>
  </si>
  <si>
    <t>World Noni Research Foundation</t>
  </si>
  <si>
    <t>Central Council for Research in Ayurvedic Sciences, New Delhi</t>
  </si>
  <si>
    <t>For attending 4th meeting of scientific Advisory Board(SAB) on 30.09.13</t>
  </si>
  <si>
    <t>Travel Grant for attending EMR Committee meeting on 18.10.2013 at DST, New Delhi</t>
  </si>
  <si>
    <t>Adarsha Hospital, Udupi</t>
  </si>
  <si>
    <t>Metal Analysis for Medicinal Products</t>
  </si>
  <si>
    <t>For attending Annual Meeting of Mini Symposium on Ayurvedic Biology At SGPGI, Luknow on 26.12.2013</t>
  </si>
  <si>
    <t>TB Diagnostic Project</t>
  </si>
  <si>
    <t>M/s Aptus Therapeutics Pvt Ltd,Hydrabad</t>
  </si>
  <si>
    <t>Development of Cell Cultures of Human Tissues</t>
  </si>
  <si>
    <t>M/s Jagguat Pharma,Bangalore</t>
  </si>
  <si>
    <t>Study of  Botropase Injection</t>
  </si>
  <si>
    <t>Consultancy Services</t>
  </si>
  <si>
    <t>Govt of Karnataka, Bangalore</t>
  </si>
  <si>
    <t>RGCB, Thiruvanthapuram</t>
  </si>
  <si>
    <t>Travel Grant-For attending ADNAT Symposium at RGCB , Thiruvanthapuram</t>
  </si>
  <si>
    <t>CDFD, Hyderabad</t>
  </si>
  <si>
    <t xml:space="preserve">Travel Grant-for  attending  the Academic Council meeting of CDFD, Hyderabad </t>
  </si>
  <si>
    <t>Differentiate stem cells towards lung epithlium in vitro followed by identification of  molecular switches involved thereof and to use small ,olecule to stimulate stem cell commitment</t>
  </si>
  <si>
    <t>Inspire Fellowship</t>
  </si>
  <si>
    <t>Deciphering the neuroprotective mechanisms of human dental pulp stem cells (hDPSC) and hDPSC condition medium against kainic acid induced hippocampal neurodegeneration</t>
  </si>
  <si>
    <t>Development and assessment of human embryonic stem cell derived neural progenitors as a model for testing neuroprotective action of mesenchymal stromal cells against ischemic insult - implication in hypoxic ischemic encephalopathy</t>
  </si>
  <si>
    <t>Development and Assessment of human embryonic stem cell derived neural progenitors as a model for testing neuroprotective action of mesenchymal stromal cells against ischemic insult - implications in hypoxic ischemic encephalopathy</t>
  </si>
  <si>
    <t>SCRB, New Delhi</t>
  </si>
  <si>
    <t>Deciphering the relationship between B and non B-cell derived from induced pluripotent stem cells in reversing in vivo hyperglycemia</t>
  </si>
  <si>
    <t>Maternal Health Young Professionals Mentoring program</t>
  </si>
  <si>
    <t>KMCIC</t>
  </si>
  <si>
    <t>Hospital based sentinel surveillance of Bacterial Meningitis  in India</t>
  </si>
  <si>
    <t xml:space="preserve">formation in candida species with refernce to role in </t>
  </si>
  <si>
    <t>Naryana Guru Research Fellowship - MCPH</t>
  </si>
  <si>
    <t>Indian Council of World Affairs, Sapru House, Barakhamba Road, New Delhi -110001</t>
  </si>
  <si>
    <t>Conference on 'India- Eastern Africa Dialogue'</t>
  </si>
  <si>
    <t>DST MIMAT Project</t>
  </si>
  <si>
    <t>07/03/2014</t>
  </si>
  <si>
    <t>11/03/2014</t>
  </si>
  <si>
    <t xml:space="preserve">Effectiveness of Basic package of oral care in pregnant women </t>
  </si>
  <si>
    <t>12/03/2014</t>
  </si>
  <si>
    <t>Effectiveness of Dental Health education program using digital aids in dental clinics</t>
  </si>
  <si>
    <t>European Dental Students Association</t>
  </si>
  <si>
    <t>ASSOCIATION OF PHYSICIANS OF INDIA API KARNATAKA CHAPTER</t>
  </si>
  <si>
    <t>Arjuna Naturals Extracts Ltd , Alwaye ,Kerala</t>
  </si>
  <si>
    <t xml:space="preserve">Evaluation of anti inflammatory activity of BCM 95% in rats </t>
  </si>
  <si>
    <t>Effect of test drug on experimental models of Dyslipidemia ,</t>
  </si>
  <si>
    <t>COMPARATIVE EFFECTS OF HYDROALCOHOLIC EXTRACTS OF PSIDIUM GUAJAVA &amp; PERSEA AMERICANA WITH ITS BIOACTIVE PINCIPLE IN MODULATING RATIATION INDUCED CYTOTOXICITY</t>
  </si>
  <si>
    <t>National Institute for Health &amp; Family Welfare (NIHFW)   ,Delhi</t>
  </si>
  <si>
    <t>ROLE OF NUCLEUS ACCUMENS AND RELATED  SUBCORTICAL CENTRES IN ADDICTIONS AND CONSUMATORY BEHAVIOUR</t>
  </si>
  <si>
    <t>DLHS -4  (Distric Level House Hold Survey ( (CAB COMPONENT)</t>
  </si>
  <si>
    <t>Alcoholic Levercerrhosis</t>
  </si>
  <si>
    <t>Canvas Study</t>
  </si>
  <si>
    <t>Amg Tibia</t>
  </si>
  <si>
    <t>Non Hodgkins Lymphoma</t>
  </si>
  <si>
    <t>Canvas</t>
  </si>
  <si>
    <t>Amg Hip Study</t>
  </si>
  <si>
    <t>Amg Nscls</t>
  </si>
  <si>
    <t>Biohydrogen Production From Domestic Kitchen Waste</t>
  </si>
  <si>
    <t>Bioassay Based Discovery Of Anti-Cancer Drugs From Fruits Of Noni</t>
  </si>
  <si>
    <t>Candidemia Wsa004</t>
  </si>
  <si>
    <t>Amg Nslcs</t>
  </si>
  <si>
    <t>Biplanar C Arm :A Solution To The Short Comings Of Conventional Image Intensifier</t>
  </si>
  <si>
    <t>14-MC-Jadx Study</t>
  </si>
  <si>
    <t>Breast Cancer Study</t>
  </si>
  <si>
    <t>Breast Cancer</t>
  </si>
  <si>
    <t xml:space="preserve">Building Capacity For Tobacco Cessation In India And Indonesia </t>
  </si>
  <si>
    <t>Candidemia Wsa008</t>
  </si>
  <si>
    <t>Nhl Lambda Study</t>
  </si>
  <si>
    <t>Pharmanet Study</t>
  </si>
  <si>
    <t>Prof. Harishchandra Hebbar, Sois, Manipal</t>
  </si>
  <si>
    <t>14-MC-Jadz</t>
  </si>
  <si>
    <t>Dr Nirmala Rao</t>
  </si>
  <si>
    <t>Renal Cell Cancer Study</t>
  </si>
  <si>
    <t xml:space="preserve">Collaborative Research Activities For Developing And Validating Pcr Assays On Bigtec 'S Hand Held Pcr For Use In Screening/Clinical Diagnosis(The 'Research Project') </t>
  </si>
  <si>
    <t xml:space="preserve">A Cognitive Communicative Selflearning Tool </t>
  </si>
  <si>
    <t>14-MC-Jady</t>
  </si>
  <si>
    <t>Renal Cell Cancer</t>
  </si>
  <si>
    <t>Alcholic Levercerrhosis</t>
  </si>
  <si>
    <t>Canavas Study</t>
  </si>
  <si>
    <t>Non Hodgkins Lymphoma Study</t>
  </si>
  <si>
    <t>Altitude</t>
  </si>
  <si>
    <t>Fraility Study</t>
  </si>
  <si>
    <t>Feasibility ,Working And Translation Of Peri Natal Death Audit System For Improvements In Quality Of Care : A Health System Interventional Research</t>
  </si>
  <si>
    <t>Nhl Lambda</t>
  </si>
  <si>
    <t>Altitude Study</t>
  </si>
  <si>
    <t>Alecardia Study</t>
  </si>
  <si>
    <t>Non Hodgkins</t>
  </si>
  <si>
    <t>Dr N Udupa</t>
  </si>
  <si>
    <t>Reametrix India Private Limited ,Bangalore</t>
  </si>
  <si>
    <t>Molecular characteristics of bacteriuria in patients with  2 type diabetes mollotus with special recommendation for routing screening</t>
  </si>
  <si>
    <t>Turmeric (BCM95) and Boswellia extract (bospure/akba max) extracts &amp; its formulations</t>
  </si>
  <si>
    <t>Antidiabetic activity of costus pictus follow up study</t>
  </si>
  <si>
    <t xml:space="preserve">BARC ,GOI ,Department of of Atomic Energy ,Tromabay  ,Mumbai </t>
  </si>
  <si>
    <t>George Institute of Health Research</t>
  </si>
  <si>
    <t>Parameter</t>
  </si>
  <si>
    <t>2D.FPPP</t>
  </si>
  <si>
    <t>One Lakh Twenty Eight Thousand Seven Hundred</t>
  </si>
  <si>
    <t>Four Lakhs</t>
  </si>
  <si>
    <t>Six Lakhs Seventy Five Thousand</t>
  </si>
  <si>
    <t>Eight Lakhs Fifty Seven Thousand Four Hundred Seventeen</t>
  </si>
  <si>
    <t>Two Lakhs</t>
  </si>
  <si>
    <t>Two Lakhs Twenty Thousand Two Hundred Twenty Six</t>
  </si>
  <si>
    <t>Five Lakhs Ninety Six Thousand Two Hundred</t>
  </si>
  <si>
    <t>Thirteen Lakhs Fifty Five Thousand</t>
  </si>
  <si>
    <t>Ten Thousand</t>
  </si>
  <si>
    <t>Nine Thousand</t>
  </si>
  <si>
    <t>Forty Seven Thousand Six Hundred Forty</t>
  </si>
  <si>
    <t>One Lakh Thirty Four Thousand Four Hundred Seventy</t>
  </si>
  <si>
    <t>Five Lakhs</t>
  </si>
  <si>
    <t>Twelve Lakhs</t>
  </si>
  <si>
    <t>One Lakh Seventy Thousand</t>
  </si>
  <si>
    <t>One Lakh Four Thousand</t>
  </si>
  <si>
    <t>Five Lakhs Six Thousand One Hundred Sixty</t>
  </si>
  <si>
    <t>Fifty Seven Thousand Four Hundred Thirty Nine</t>
  </si>
  <si>
    <t>Thirty Thousand Eight Hundred Seventy Five</t>
  </si>
  <si>
    <t>Nine Thousand One Hundred Ninety Six</t>
  </si>
  <si>
    <t xml:space="preserve">Two Lakhs </t>
  </si>
  <si>
    <t>Twenty Lakhs</t>
  </si>
  <si>
    <t>Ten Lakhs</t>
  </si>
  <si>
    <t>One Lakh</t>
  </si>
  <si>
    <t>Five Lakhs Twenty Nine Thousand Four Hundred Twelve</t>
  </si>
  <si>
    <t>Five Thousand Seven Hundred Fifty</t>
  </si>
  <si>
    <t>Eight Lakhs Seventy Three Thousand Thirty Seven</t>
  </si>
  <si>
    <t>Five Thousand Eight Hundred Sixty One</t>
  </si>
  <si>
    <t>Twelve Thousand Two Hundred Sixty Six</t>
  </si>
  <si>
    <t>Seven Lakhs Forty One Thousand One Hundred Seventy Six</t>
  </si>
  <si>
    <t>Forty Five Thousand</t>
  </si>
  <si>
    <t>Sixty One Thousand Four Hundred Fifty Seven</t>
  </si>
  <si>
    <t>Twenty Eight Thousand Five Hundred Eighty Two</t>
  </si>
  <si>
    <t>Five Thousand Three Hundred Fourteen</t>
  </si>
  <si>
    <t>Nine Lakhs Eighty Seven Thousand Two Hundred</t>
  </si>
  <si>
    <t>One Lakh Twenty Five Thousand One Hundred Ninety One</t>
  </si>
  <si>
    <t>Eleven Lakhs Fifty Five Thousand</t>
  </si>
  <si>
    <t>Forty Six Lakhs Eighteen Thousand One Hundred Seventy Five</t>
  </si>
  <si>
    <t>Seventy Thousand Nine Hundred Ninety Five</t>
  </si>
  <si>
    <t>Two Lakhs Fifty Thousand</t>
  </si>
  <si>
    <t>Eight Lakhs</t>
  </si>
  <si>
    <t>Ten Thousand Three Hundred Ninety Seven</t>
  </si>
  <si>
    <t>Seventy Five Thousand</t>
  </si>
  <si>
    <t>Twenty Lakhs Ninety Seven Thousand</t>
  </si>
  <si>
    <t>Sixteen Lakhs Twenty Seven Thousand Five Hundred Seventy Four</t>
  </si>
  <si>
    <t>Two Lakhs Seven Thousand Three Hundred Three</t>
  </si>
  <si>
    <t>Six Lakhs</t>
  </si>
  <si>
    <t>Twenty Two Thousand Seven Hundred Seventy Eight</t>
  </si>
  <si>
    <t>Two Lakhs Eighty Five Thousand Nine Hundred</t>
  </si>
  <si>
    <t>Five Lakhs Four Thousand Five Hundred Forty</t>
  </si>
  <si>
    <t>Four Lakhs Ninety Four Thousand Five Hundred Forty Two</t>
  </si>
  <si>
    <t>Five Lakhs Six Thousand Four Hundred Thirty Five</t>
  </si>
  <si>
    <t>Eighty Eight Thousand Two Hundred Twenty Five</t>
  </si>
  <si>
    <t>Five Lakhs Fifty One Thousand</t>
  </si>
  <si>
    <t>Fifty Two Thousand</t>
  </si>
  <si>
    <t>Twenty Eight Thousand Ninety</t>
  </si>
  <si>
    <t>Seven Lakhs Thirty Three Thiusand Three Hundred Sixty</t>
  </si>
  <si>
    <t>Sixteen Lakhs Thirty Nine Thousand Eight Hundred Seventy Seven</t>
  </si>
  <si>
    <t>Twenty Seven Thousand Five Hundred Eighty Eight</t>
  </si>
  <si>
    <t>Sixty Thousand</t>
  </si>
  <si>
    <t>Seventy Thousand Six Hundred Sixty</t>
  </si>
  <si>
    <t>Two Thousand Four Hundred</t>
  </si>
  <si>
    <t>Two Lakhs Twenty Four Thousand Four Hundred Twenty Eight</t>
  </si>
  <si>
    <t>Twenty Three Thousand Nine Hundred Five</t>
  </si>
  <si>
    <t>One Lakh Ninety Three Thousand Five Hundred</t>
  </si>
  <si>
    <t>Five Lakhs Twenty Six Thousand Eight Hundred Forty One</t>
  </si>
  <si>
    <t>Eleven Lakhs Twenty One Thousand Five Hundred</t>
  </si>
  <si>
    <t>Fifty Nine Thousand One Hundred Thirty One</t>
  </si>
  <si>
    <t>Seventy Two Thousand Two Hundred Twenty Two</t>
  </si>
  <si>
    <t>Thirty Five Thousand Fifty Six</t>
  </si>
  <si>
    <t>One Lakh Forty Thousand Two Hundred Eighty</t>
  </si>
  <si>
    <t>Four Lakhs Forty Four Thousand Seven Hundred Thirty Eight</t>
  </si>
  <si>
    <t>Nineteen Lakhs Seventy Three Thousand Five Hundred Eighteen</t>
  </si>
  <si>
    <t>Sixteen Thousand Four Hundred Seventy One</t>
  </si>
  <si>
    <t>Fifteen Lakhs</t>
  </si>
  <si>
    <t>Thirty Two Thousand Three Hundred Five</t>
  </si>
  <si>
    <t>Seventy One Thousand Seven Hundred</t>
  </si>
  <si>
    <t>Sixty Three Thousand Three Hundred Twenty Five</t>
  </si>
  <si>
    <t>Seventy Three Thousand Six Hundred Sixty Seven</t>
  </si>
  <si>
    <t>Seven Lakhs</t>
  </si>
  <si>
    <t>Thirty One Thousand Four Hundred Thirty</t>
  </si>
  <si>
    <t>Three Lakhs Fifty Eight Thousand Five Hundred</t>
  </si>
  <si>
    <t>Eighty Thousand Four Hundred Nine</t>
  </si>
  <si>
    <t>Six Lakhs Nine Hundred Ninety Two</t>
  </si>
  <si>
    <t>Twenty Five Thousand</t>
  </si>
  <si>
    <t>Fifty Thousand</t>
  </si>
  <si>
    <t>Seven Lakhs One Thousand Four Hundred</t>
  </si>
  <si>
    <t>Eight Lakhs Sixty Thousand Five Hundred Fifty</t>
  </si>
  <si>
    <t>One Lakh Six Thousand Four Hundred Two</t>
  </si>
  <si>
    <t>Two Lakhs Twenty Thousand Forty Three</t>
  </si>
  <si>
    <t>Eighteen Thousand</t>
  </si>
  <si>
    <t>Forty Nine Thousand One Hundred Fifty</t>
  </si>
  <si>
    <t>Forty One Thousand Five Hundred Eighty Eight</t>
  </si>
  <si>
    <t>Five Lakhs Eighty Nine Thousand Eight Hundred Ninety</t>
  </si>
  <si>
    <t>Eighty Thousand</t>
  </si>
  <si>
    <t>Two Lakhs Twenty Nine Thousand Eight Hundred Thirty Three</t>
  </si>
  <si>
    <t>One Thousand Four Hundred Fifty Two</t>
  </si>
  <si>
    <t>Four Lakhs Seventy Six Thousand One Hundred Fifty</t>
  </si>
  <si>
    <t xml:space="preserve">Six Lakhs Ninety Five Thousand </t>
  </si>
  <si>
    <t>One Lakh Twenty Six Thousand</t>
  </si>
  <si>
    <t>Sixteen Thousand Seven Hundred Twenty Two</t>
  </si>
  <si>
    <t>Four Lakhs Twenty Thousand</t>
  </si>
  <si>
    <t>Seven Hundred Sixty Four</t>
  </si>
  <si>
    <t>Fifty Five Thousand Seven Hundred Fifteen</t>
  </si>
  <si>
    <t>Eleven Lakhs Seventy Thousand</t>
  </si>
  <si>
    <t>Six Lakhs Eight Thousand</t>
  </si>
  <si>
    <t>Forty Nine Thousand Seven Hundred Sixty Eight</t>
  </si>
  <si>
    <t>One Lakh Fifty Thousand</t>
  </si>
  <si>
    <t>Seventy Nine Thousand Two Hundred Ninety Two</t>
  </si>
  <si>
    <t>Eight Thousand Five Hundred Fifty</t>
  </si>
  <si>
    <t>Forty One Thousand Five Hundred Twelve</t>
  </si>
  <si>
    <t>Eight Lakhs Forty Two Thousand Two Hundred Fifty Four</t>
  </si>
  <si>
    <t>Seven Lakhs Seventy Four Thousand Seven Hundred Forty</t>
  </si>
  <si>
    <t>Eighty One Thousand One Hundred Sixty Eight</t>
  </si>
  <si>
    <t>Four Lakhs Seventy Six Thousand Four Hundred Thirty One</t>
  </si>
  <si>
    <t>One Lakh Eighty Six Thousand Nine Hundred Sixty</t>
  </si>
  <si>
    <t>Eight Lakhs Nineteen Thousand</t>
  </si>
  <si>
    <t>One Lakh Fifteen Thousand Five Hundred</t>
  </si>
  <si>
    <t>Four Lakhs Twenty Two Thousand Two Hundred Sixty Five</t>
  </si>
  <si>
    <t>One Lakh Sixty Nine Thousand Eight Hundred Seventy Three</t>
  </si>
  <si>
    <t>Twenty Nine Lakhs Sixty One Thousand Three Hundred Sixty Two</t>
  </si>
  <si>
    <t>Three Lakhs Fifteen Thousand</t>
  </si>
  <si>
    <t>Twenty Three Thousand One Hundred Twenty Nine</t>
  </si>
  <si>
    <t>One Lakh Forty Seven Thousand One Hundred Seventy</t>
  </si>
  <si>
    <t>One Lakh Thirty Eight Thousand Eight Hundred Fifty Six</t>
  </si>
  <si>
    <t xml:space="preserve">One Lakh Thirty Two Thousand </t>
  </si>
  <si>
    <t>Thirty Lakhs</t>
  </si>
  <si>
    <t>Two Lakhs Fifty Five Thousand Six Hundred</t>
  </si>
  <si>
    <t>Fifty Two Thousand Eight Hundred</t>
  </si>
  <si>
    <t>Sixty Four Thousand Twenty</t>
  </si>
  <si>
    <t>Thirty One Thousand Five Hundred Sixty Six</t>
  </si>
  <si>
    <t>One Lakh Forty Four Thousand Six Hundred Twenty Five</t>
  </si>
  <si>
    <t>Five Lakhs Fifty Thousand</t>
  </si>
  <si>
    <t>One Lakh Fifty Four Thousand One Hundred Eighty Seven</t>
  </si>
  <si>
    <t>Ten Thousand Four Hundred Twenty Two</t>
  </si>
  <si>
    <t>One Lakh Ten Thousand One Hundred Eighty Six</t>
  </si>
  <si>
    <t>Three Lakhs</t>
  </si>
  <si>
    <t>Four Lakhs Fifty Thousand</t>
  </si>
  <si>
    <t>Seven Lakhs Seventy Seven Thousand Four Hundred Twenty Two</t>
  </si>
  <si>
    <t>Two Lakhs Nine Thousand</t>
  </si>
  <si>
    <t>Two Lakhs Sixty Six Thousand Six Hundred Seventy Seven</t>
  </si>
  <si>
    <t>Four Lakhs Sixty Six Thousand Four Hundred Ninety Two</t>
  </si>
  <si>
    <t>Elevn Lakhs Ten Thousand</t>
  </si>
  <si>
    <t>Six Lakhs Forty Four Thousand Five Hundred Fifty Five</t>
  </si>
  <si>
    <t>Twelve Lakhs Twelve Thousand Eighty Five</t>
  </si>
  <si>
    <t>Two Lakhs Eighty Four Thousand</t>
  </si>
  <si>
    <t>One Lakh Eighteen Thousand Eight Hundred</t>
  </si>
  <si>
    <t>Ten Lakhs Fifty Thousand Five Hundred</t>
  </si>
  <si>
    <t>Thirty Thousand One Hundred Eighty Eight</t>
  </si>
  <si>
    <t>Five Lakhs Fifty Two Thousand One Hundred</t>
  </si>
  <si>
    <t>Fourteen Thousand Nine</t>
  </si>
  <si>
    <t>Seven Lakhs Sixty Six Thousand Six Hundred Sixty Seven</t>
  </si>
  <si>
    <t>One Lakh Thirty Seven Thousand Four Hundred Sixteen</t>
  </si>
  <si>
    <t>Six Lakhs Twelve Thousand Two Hundred Seventy Four</t>
  </si>
  <si>
    <t>Seventeen Thousand One Hundred</t>
  </si>
  <si>
    <t>Five Thousand Seven Hundred Forty Seven</t>
  </si>
  <si>
    <t>Two Lakhs Eighty Eight Thousand Seven Hundred Sixteen</t>
  </si>
  <si>
    <t xml:space="preserve">One Lakh Seventy One Thousand </t>
  </si>
  <si>
    <t xml:space="preserve">Four Thousand Thirteen </t>
  </si>
  <si>
    <t>One Lakh Sixteen Thousand</t>
  </si>
  <si>
    <t>Nine Lakhs Forty Seven Thousand Nine Hundred Eighty Five</t>
  </si>
  <si>
    <t>Sixty Two Thousand Two Hundred Seventeen</t>
  </si>
  <si>
    <t>Four Lakhs Forty Two Thousand Eight Hundred Ninety</t>
  </si>
  <si>
    <t>Six Lakhs Fifty Thousand</t>
  </si>
  <si>
    <t>One Lakh Thirty One Thousand Five Hundred Thirty Eight</t>
  </si>
  <si>
    <t>Three Lakhs Ninety Four Thousand Three Hundred Seven</t>
  </si>
  <si>
    <t>Forty Seven Thousand Six Hundred Seventy Two</t>
  </si>
  <si>
    <t>Four Lakhs Two Thousand</t>
  </si>
  <si>
    <t>Nine Lakhs</t>
  </si>
  <si>
    <t>One Lakh Ninety Three Thousand Four Hundred Seventy Five</t>
  </si>
  <si>
    <t>One Lakh Thirty Two Thousand Nine Hundred Forty Five</t>
  </si>
  <si>
    <t>Six Lakhs Ten Thousand</t>
  </si>
  <si>
    <t>Twenty Thousand</t>
  </si>
  <si>
    <t>Forty Eight Thousand Nine Hundred Sixty Three</t>
  </si>
  <si>
    <t>Three Lakhs Forty Two Thousand</t>
  </si>
  <si>
    <t>Seventeen Thousand Nine Hundred Seventy Eight</t>
  </si>
  <si>
    <t>Three Lakhs Five Thousand Six Hundred Twenty Three</t>
  </si>
  <si>
    <t>Twenty Seven Thousand Six Hundred Eighty Five</t>
  </si>
  <si>
    <t>Forty Eight Thousand One Hundred Twenty</t>
  </si>
  <si>
    <t>One Lakh Forty Nine Thousand Six Hundred Ninety Three</t>
  </si>
  <si>
    <t>One Lakh Thirty Four Thousand Eighty Eight</t>
  </si>
  <si>
    <t>One Lakh Fifteen Thousand Two Hundred Ninety Five</t>
  </si>
  <si>
    <t>One Lakh Five Thousand</t>
  </si>
  <si>
    <t>Six Lakhs Thirty Five Thousand</t>
  </si>
  <si>
    <t>Twenty Three Lakhs Eighty Three Thousand</t>
  </si>
  <si>
    <t>Three Lakhs Fifty Thousand</t>
  </si>
  <si>
    <t>Twenty Two Thousand Seven Hundred Seventy Six</t>
  </si>
  <si>
    <t>Five Thousand</t>
  </si>
  <si>
    <t>Eight Lakhs Forty Eight Thousand Two Hundred</t>
  </si>
  <si>
    <t>Seven Lakhs Thirty Seven Thousand</t>
  </si>
  <si>
    <t>Two Lakhs Seventy Thousand</t>
  </si>
  <si>
    <t>One Lakh Seventy One Thousand Nine Hunded Eighty Four</t>
  </si>
  <si>
    <t>Seven Lakhs Fifty Thousand</t>
  </si>
  <si>
    <t>Eleven Lakhs Fifty Thousand</t>
  </si>
  <si>
    <t>Three Lakhs Sixty Thousand</t>
  </si>
  <si>
    <t>Three Lakhs Eighty Nine Thousand Six Hundred</t>
  </si>
  <si>
    <t>Eighty Three Thousand</t>
  </si>
  <si>
    <t>Two Lakhs Forty Three Thousand Five Hundred Twenty Six</t>
  </si>
  <si>
    <t>Thirty Five Thousand Eight Hundred Thirty Three</t>
  </si>
  <si>
    <t>Three Lakhs Forty Five Thousand Eight Hundred Eighty Five</t>
  </si>
  <si>
    <t>Fifty Nine Thousand Seven Hundred Thirty Eight</t>
  </si>
  <si>
    <t>Sixty Five Thousand Two Hundred</t>
  </si>
  <si>
    <t xml:space="preserve">One Lakh Seventy Thousand One Hundred Eighteen </t>
  </si>
  <si>
    <t>Six Lakhs Eleven Thousand Two Hundred Seventy</t>
  </si>
  <si>
    <t>Seven Lakhs Twenty Nine Thousand Two Hundred</t>
  </si>
  <si>
    <t>One Lakh Thirty Thousand</t>
  </si>
  <si>
    <t>Nineteen Lakhs Twenty Thousand</t>
  </si>
  <si>
    <t>Five Lakhs Seventy Two Thousand Six Hundred Fifty Two</t>
  </si>
  <si>
    <t>Nineteen Thousand Eight Hundred</t>
  </si>
  <si>
    <t>Four Lakhs Thirty Thousand Two Hundred</t>
  </si>
  <si>
    <t>Two Lakhs Fifty Seven thousand Five Hundred</t>
  </si>
  <si>
    <t>Eight Lakhs Forty One Thousand Six Hundred Eighty</t>
  </si>
  <si>
    <t>Two Lakhs Three Thousand Two Hundred</t>
  </si>
  <si>
    <t>Four Lakhs Sixty Three Thousand One Hundred Twenty Three</t>
  </si>
  <si>
    <t>Ninety Two Thousand</t>
  </si>
  <si>
    <t>Three Lakhs Eighty One Thousand Two Hundred</t>
  </si>
  <si>
    <t>Twenty Three Thousand Five Hundred Twenty</t>
  </si>
  <si>
    <t>Two Lakhs Twenty Five Thousand Four Hundred Thirty Seven</t>
  </si>
  <si>
    <t>Fifty Two Thousand Five Hundred</t>
  </si>
  <si>
    <t>Four Lakhs Three Thousand Two Hundred Ninety Six</t>
  </si>
  <si>
    <t>Nine Lakhs Two Thousand One Hundred Twelve</t>
  </si>
  <si>
    <t>Five Lakhs Ten Thousand Nine Hundred Forty Nine</t>
  </si>
  <si>
    <t>Four Lakhs Eighty Thousand Two Hundred Forty Two</t>
  </si>
  <si>
    <t>Three Lakhs Eighty Four Thousand Nine Hundred Ninety Five</t>
  </si>
  <si>
    <t>Eighteen Thousand Seven Hundred Sixty Five</t>
  </si>
  <si>
    <t>Sixty Eight Thousand Fifty Seven</t>
  </si>
  <si>
    <t>Three Lakhs Seventy Five Thousand Eight Hundred Forty</t>
  </si>
  <si>
    <t>Two Lakhs Sixty Six Thousand Five Hundred Fifty Seven</t>
  </si>
  <si>
    <t>Four Lakhs Ninety Seven Thousand Two Hundred Eighty</t>
  </si>
  <si>
    <t>Three Lakhs Forty One Thousand Two Hundred Eighty</t>
  </si>
  <si>
    <t>One Lakh Sixty Five Thousand One Hundred Ninety Eight</t>
  </si>
  <si>
    <t>Thirteen lakhs Fifty Nine Thousand Four Hundred</t>
  </si>
  <si>
    <t>Two Lakhs Forty Seven Thousand Ninety</t>
  </si>
  <si>
    <t>One Lakh Forty One Thousand Sixty Eight</t>
  </si>
  <si>
    <t>Two Lakhs Thirty Three Thousand Eight Hindred Eighty One</t>
  </si>
  <si>
    <t>One Lakh Seventy One Thousand Seven Hundred Fifty</t>
  </si>
  <si>
    <t>Three Lakhs Twenty Two Thousand</t>
  </si>
  <si>
    <t>Twenty Three Lakhs Seventy Nine Thousand Five Hundred Twenty Eight</t>
  </si>
  <si>
    <t>Two Thousand Two Hundred Ninety</t>
  </si>
  <si>
    <t>Thirty Four Thousand Three Hundred Fifty</t>
  </si>
  <si>
    <t>Four Lakhs Four Thousand Twenty Nine</t>
  </si>
  <si>
    <t>Three Lakhs Forty Seven thousand Four Hundred Three</t>
  </si>
  <si>
    <t>Seventy One Thousand Eight Hundred Twenty</t>
  </si>
  <si>
    <t>One Lakh Ninety Seven Thousand Nine Hundred Eighty Eight</t>
  </si>
  <si>
    <t>Forty Six Thousand Four Hundred Forty</t>
  </si>
  <si>
    <t>Forty One Thousand Nine Hundred Fifty One</t>
  </si>
  <si>
    <t>Two Lakhs Three Thousand Six Hundred Thirty Three</t>
  </si>
  <si>
    <t>Sixty five Thousand</t>
  </si>
  <si>
    <t>Two Lakhs Eighty Six Thousand</t>
  </si>
  <si>
    <t>Four Lakhs Eighty Two Thousand Nine Hundred Sixty Seven</t>
  </si>
  <si>
    <t>Four Lakhs Eighty Three Thousand One Hundred Two</t>
  </si>
  <si>
    <t>One Thousand One Hundred Fifty Nine</t>
  </si>
  <si>
    <t>Six Thousand Eight Hundred Seventy</t>
  </si>
  <si>
    <t>Four Lakhs Eighty Thousand</t>
  </si>
  <si>
    <t>Sixty One Thousand Five Hundred Thirty Four</t>
  </si>
  <si>
    <t>One Lakh Fifty Six Thousand</t>
  </si>
  <si>
    <t>Ninety Six Thousand Seven Hundred Fifty One</t>
  </si>
  <si>
    <t>Five Lakhs Eighty Nine Thousand Eight Hundred Seventy Eight</t>
  </si>
  <si>
    <t>One Lakh Thirty Nine Thousand Eight Hundred seventeen</t>
  </si>
  <si>
    <t>Fifty Five Thousand Eight Hundred Sixty</t>
  </si>
  <si>
    <t>Ninety One Thousand Six Hundred</t>
  </si>
  <si>
    <t>Ten Thousand One Hundred Forty Six</t>
  </si>
  <si>
    <t>Thirty Five Thousand Five Hundred Sixty Eight</t>
  </si>
  <si>
    <t>Ten Lakhs Thirty Five Thousand Seven Hundred Thirty Eight</t>
  </si>
  <si>
    <t>Twenty Two Thousand</t>
  </si>
  <si>
    <t>Sixty Five Lakhs</t>
  </si>
  <si>
    <t>One Lakh Forty Eight Thousand Four Hundred Eight</t>
  </si>
  <si>
    <t>Four Lakhs Thirty Six Thousand Five Hundred</t>
  </si>
  <si>
    <t>Twenty Thousand Six Hundred Ten</t>
  </si>
  <si>
    <t>Seven lakhs Fifty Thousand</t>
  </si>
  <si>
    <t>Twenty Eight Thousand Six Hundred Twenty Five</t>
  </si>
  <si>
    <t>Fifteen Thousand Five Hundred Twenty Seven</t>
  </si>
  <si>
    <t>Fifteen Lakhs Ninety Three Thousand Two Hundred Eighty One</t>
  </si>
  <si>
    <t>Fifteen Thousand One Hundred Fourteen</t>
  </si>
  <si>
    <t xml:space="preserve">One Lakh </t>
  </si>
  <si>
    <t>Three Thousand Four Hundred Thirty Five</t>
  </si>
  <si>
    <t>Seventeen Lakhs Sixty Five Thousand</t>
  </si>
  <si>
    <t>Twenty Six Thousand Seven Hundred Eight</t>
  </si>
  <si>
    <t>Seventy Thousand One Hundred Fifteen</t>
  </si>
  <si>
    <t>Two Lakhs Twenty Three Thousand Nine Hundred Eighty Eight</t>
  </si>
  <si>
    <t>Seven Lakhs Five Thousand</t>
  </si>
  <si>
    <t>One Lakh Fifty Five Thousand Six Hundred</t>
  </si>
  <si>
    <t>Thirty Nine Thousand Five Hundred Twelve</t>
  </si>
  <si>
    <t>Four Lakhs Sixteen Thousand</t>
  </si>
  <si>
    <t>Six Lakhs Ninety Five Thousand Eight Hundred Fifty</t>
  </si>
  <si>
    <t>Five Lakhs Eighty Seven Thousand Nine Hundred</t>
  </si>
  <si>
    <t>Twenty Two Lakhs Three Thousand Two Hundred</t>
  </si>
  <si>
    <t>Four Lakhs Forty Four Thousand Eight Hundred Thirty Three</t>
  </si>
  <si>
    <t>Thirty Five Thousand Four Hundred Seventy Five</t>
  </si>
  <si>
    <t>Thirty Thousand Six Hundred Six</t>
  </si>
  <si>
    <t>Thirty Thousand Three Hundred thirty</t>
  </si>
  <si>
    <t>One Lakh Eighty Thousand</t>
  </si>
  <si>
    <t>Sixty Thousand One</t>
  </si>
  <si>
    <t>Four Lakhs Eighty Three Thousand Nine Hundred Thirty</t>
  </si>
  <si>
    <t>Ninety Seven Thousand Seven Hundred Six</t>
  </si>
  <si>
    <t>Three Lakhs Sixty Four Thousand</t>
  </si>
  <si>
    <t>One Lakh Seventy Four Thousand Nine Hundred Fifty Five</t>
  </si>
  <si>
    <t>Twenty Three Thousand Five Hundred Thirty Five</t>
  </si>
  <si>
    <t>One Lakh Twenty Four Thousand</t>
  </si>
  <si>
    <t>Eight Lakhs Twenty Two Thousand</t>
  </si>
  <si>
    <t>Fifty Seven Thousand Two Hundred Fifty</t>
  </si>
  <si>
    <t>Six Thousand Eight Hundred Eighty Eight</t>
  </si>
  <si>
    <t>Three Lakhs Ninety Nine Thousand Three Hundred</t>
  </si>
  <si>
    <t>Four Lakhs Seven Thousand Two Hundred Seventy Seven</t>
  </si>
  <si>
    <t>Seven Thousand Nine Hundred Forty</t>
  </si>
  <si>
    <t>Forty Four Thousand Seven Hundred Sixty</t>
  </si>
  <si>
    <t>One Lakh Eight Thousand</t>
  </si>
  <si>
    <t>Two Lakhs Twenty Six Thousand Seven Hundred Four</t>
  </si>
  <si>
    <t>Twenty Two Thousand Six Hundred Fifty Three</t>
  </si>
  <si>
    <t xml:space="preserve">Four Lakhs Eighty Thousand </t>
  </si>
  <si>
    <t>Four Lakhs Seven Thousand Seven Hundred Six</t>
  </si>
  <si>
    <t>Four Lakhs Ninety Thousand</t>
  </si>
  <si>
    <t>Eighty Three Thousand Eight Hundred Ninety Seven</t>
  </si>
  <si>
    <t>Three Lakhs Seventy Five Thousand One Hundred Forty seven</t>
  </si>
  <si>
    <t>Five Lakhs Twenty Five Thousand</t>
  </si>
  <si>
    <t>Three Lakhs Thirty Eight Thousand Five Hundred Ninety</t>
  </si>
  <si>
    <t>One Lakh Sixty Three Thousand Four Hundred</t>
  </si>
  <si>
    <t>Seven Hundred Sixty four</t>
  </si>
  <si>
    <t>One Lakh Thirty One Thousand Six Hundred Sixty Seven</t>
  </si>
  <si>
    <t>One Lakh Thirteen Thousand Nine Hundred Seventy Nine</t>
  </si>
  <si>
    <t>Eighty One Thousand Twenty Six</t>
  </si>
  <si>
    <t>Forty Three Thousand Five Hundred Twenty Three</t>
  </si>
  <si>
    <t>Five Lakhs Ninety Eight Thousand Three Hundred Fifty Two</t>
  </si>
  <si>
    <t xml:space="preserve">Six Lakhs Seventy One Thousand </t>
  </si>
  <si>
    <t>Four Lakhs Ninety Five Thousand Two Hundred</t>
  </si>
  <si>
    <t>Twenty Two Thousand Three Hundred Seventy Nine</t>
  </si>
  <si>
    <t>One Lakh Fourteen Thousand Five Hundred Seventy Two</t>
  </si>
  <si>
    <t>Thirty Three Thousand Eighty One</t>
  </si>
  <si>
    <t>Four Lakhs Sixty Nine Thousand Eight Hundred</t>
  </si>
  <si>
    <t>Fifty Three Thousand One Hundred Eight</t>
  </si>
  <si>
    <t>Fifty Six Thousand Three Hundred Thirty Four</t>
  </si>
  <si>
    <t>Sixty Nine Thousand</t>
  </si>
  <si>
    <t>Eighteen Thousand Three Hundred Twenty</t>
  </si>
  <si>
    <t>Twelve Thousand Two Hundred Eighty</t>
  </si>
  <si>
    <t>Five Thousand Nine Hundred Thirty Seven</t>
  </si>
  <si>
    <t>One Lakh Thirty Four Thousand Nine Hundred Eighty Two</t>
  </si>
  <si>
    <t>Five Lakhs Thirty Five Thousand</t>
  </si>
  <si>
    <t>Seventeen Lakhs Thirty Nine Thousand Nine Hundred</t>
  </si>
  <si>
    <t xml:space="preserve">Fourteen Lakhs Twenty Five Thousand Six Hundred Thirty One </t>
  </si>
  <si>
    <t>Twenty One Thousand</t>
  </si>
  <si>
    <t>Seventy Nine Thousand Eight Hundred</t>
  </si>
  <si>
    <t>One Lakh Seventeen Thousand One Hundred Fifty Four</t>
  </si>
  <si>
    <t>One Lakh Fifty Nine Thousand Six Hundred</t>
  </si>
  <si>
    <t>One Lakh Six Thousand Three Hundred Eighty Two</t>
  </si>
  <si>
    <t>One Lakh Forty Seven Thousand Eight Hundred Thirty Eight</t>
  </si>
  <si>
    <t>Two Lakhs Seventy Five Thousand Six Hundred Sixty One</t>
  </si>
  <si>
    <t>One Lakh Fifty Three Thousand Two Hundred Nineteen</t>
  </si>
  <si>
    <t>Twenty Five Thousand Three Hundred Sixty Nine</t>
  </si>
  <si>
    <t>Ten Lakhs Fifty Eight Thousand Eight Hundred Twenty Four</t>
  </si>
  <si>
    <t>Forty Thousand One Hundred Fifty Five</t>
  </si>
  <si>
    <t>One Lakh Three Thousand Six Hundred Forty Three</t>
  </si>
  <si>
    <t>Thirty Seven thousand One Hundred Twenty Eight</t>
  </si>
  <si>
    <t>One Lakh Five Thousand Nine Hundred Forty Three</t>
  </si>
  <si>
    <t>Seven lakhs Fifty Nine Thousand Two Hundred Forty</t>
  </si>
  <si>
    <t>Seventy Three Thousand Thirty Four</t>
  </si>
  <si>
    <t>Thirty One Thousand Four Hundred Eighty Four</t>
  </si>
  <si>
    <t>One Lakh Sixty Seven thousand Two Hundred Twenty Five</t>
  </si>
  <si>
    <t>Forty Eight Thousand Four Hundred Eighty Eight</t>
  </si>
  <si>
    <t>Ten lakhs</t>
  </si>
  <si>
    <t>Twelve Lakhs Forty Nine Thousand Thirty</t>
  </si>
  <si>
    <t>Seventeen Thousand Six Hundred Two</t>
  </si>
  <si>
    <t>One Lakh Seventy Seven thousand Two Hundred</t>
  </si>
  <si>
    <t>One Lakh Thirty Two Thousand</t>
  </si>
  <si>
    <t>One Lakh Sixty Five Thousand</t>
  </si>
  <si>
    <t xml:space="preserve">Four Lakhs Seventy Four Thousand </t>
  </si>
  <si>
    <t>One Lakh Fifty Five Thousand Two Hundred Twenty</t>
  </si>
  <si>
    <t>One Lakh Eight Thousand Seven Hundred Twelve</t>
  </si>
  <si>
    <t>Twenty Three Thousand Two Hundred Twenty</t>
  </si>
  <si>
    <t>Forty Four Thousand Two Hundred Eighty Eight</t>
  </si>
  <si>
    <t>Thirteen Lakhs Thirty Nine Thousand Six Hundred</t>
  </si>
  <si>
    <t>One Lakh Three Thousand Three Hundred Seventy Seven</t>
  </si>
  <si>
    <t>Sixteen Thousand Nine Hundred Three</t>
  </si>
  <si>
    <t>Thirty Five Thousand One Hundred Three</t>
  </si>
  <si>
    <t>Forty Nine Thousand Five Hundred Ninety Seven</t>
  </si>
  <si>
    <t>Three Lakhs Thirty Four Thousand Nine Hundred Sixty one</t>
  </si>
  <si>
    <t>Fourteen Thousand five Hundred Sixty Six</t>
  </si>
  <si>
    <t>One Lakh Thirty Nine Thousand Twenty Two</t>
  </si>
  <si>
    <t>Seventy Eight Thousand Six Hundred Fifty Three</t>
  </si>
  <si>
    <t>Fifty Six Thousand One Hundred Eighty</t>
  </si>
  <si>
    <t>Eighty Five Thousand Eight Hundred Sixty Six</t>
  </si>
  <si>
    <t>One Lakh Twenty Eight Thousand Eight Hundred</t>
  </si>
  <si>
    <t>Thirty Seven thousand Two Hundred Fifty Nine</t>
  </si>
  <si>
    <t>Three Lakhs Eighty Three Thousand Seven Hundred Twelve</t>
  </si>
  <si>
    <t xml:space="preserve">Fifty Nine Thousand </t>
  </si>
  <si>
    <t>Five Lakhs Thirty three thousand Four Hundred Twenty Seven</t>
  </si>
  <si>
    <t>Nineteen Thousand Three Hundred Seven</t>
  </si>
  <si>
    <t>Six Thousand Seven Hundred Twenty Eight</t>
  </si>
  <si>
    <t>Seventy Nine Thousand Eighty</t>
  </si>
  <si>
    <t>Thirty Eight Thousand Seven Hundred Ninety Two</t>
  </si>
  <si>
    <t>Eighty Thousand Eight Hundred Thirty Eight</t>
  </si>
  <si>
    <t>Eighty Six Thousand Eighty Six</t>
  </si>
  <si>
    <t>Sixty thousand</t>
  </si>
  <si>
    <t>Thirty Three Thousand</t>
  </si>
  <si>
    <t>One Lakh Fifty Five Thousand</t>
  </si>
  <si>
    <t>One Lakh Fifty Three Thousand Two Hundred Thirty Five</t>
  </si>
  <si>
    <t>Fifty Nine Thousand Four Hundred</t>
  </si>
  <si>
    <t>One Lakh Forty Nine Thousand Fifty Four</t>
  </si>
  <si>
    <t>One Lakh Four Thousand Four Hundred</t>
  </si>
  <si>
    <t>Five Lakhs Forty seven Thousand One Hundred Eighty Six</t>
  </si>
  <si>
    <t>Four Lakhs Sixty One Thousand Two Hundred Thirty Eight</t>
  </si>
  <si>
    <t>Twenty Three Thousand Eight Hundred Twenty</t>
  </si>
  <si>
    <t xml:space="preserve">Three Lakhs Eighty Thousand </t>
  </si>
  <si>
    <t>Two Lakhs Ninety Thousand Nine Hundred Seventy</t>
  </si>
  <si>
    <t>Ninety Seven Thousand Eight Hundred Sixty</t>
  </si>
  <si>
    <t>Fourteen Thousand Three Hundred Fourteen</t>
  </si>
  <si>
    <t>Eight Thousand</t>
  </si>
  <si>
    <t>Forty One Thousand Three Hundred Eighty Three</t>
  </si>
  <si>
    <t>Twenty Five Thousand Five Hundred Fifty Six</t>
  </si>
  <si>
    <t>Eighty One Thousand Four Hundred Sixty one</t>
  </si>
  <si>
    <t>Fifteen Thousand Three Hundred Forty Seven</t>
  </si>
  <si>
    <t xml:space="preserve">Eighty Thousand </t>
  </si>
  <si>
    <t>Eighteen Thousand Seventy Four</t>
  </si>
  <si>
    <t>Seventeen Thousand Three Hundred Twenty Seven</t>
  </si>
  <si>
    <t>Two Lakhs Fifty Three Thousand Seven Hundred Nineteen</t>
  </si>
  <si>
    <t>Two Lakhs Thirty One Thousand Two Hundred</t>
  </si>
  <si>
    <t>Three Lakhs Twelve Thousand Four Hundred Fifty One</t>
  </si>
  <si>
    <t>Thirty Four Thousand Three Hundred Seventy</t>
  </si>
  <si>
    <t>Twenty Lakhs Fifty Thousand</t>
  </si>
  <si>
    <t>One Lakh Forty Six Thousand Sixty Eight</t>
  </si>
  <si>
    <t>Three Lakhs Sixteen Thousand Nine Hundred Forty</t>
  </si>
  <si>
    <t>Sixteen thousand Ninety Two</t>
  </si>
  <si>
    <t>Six Lakhs Fifty Five Thousand Four Hundred Forty One</t>
  </si>
  <si>
    <t>Nine Thousand Five Hundred Forty Nine</t>
  </si>
  <si>
    <t>Twelve Thousand Six Hundred Twenty Eight</t>
  </si>
  <si>
    <t>Sixty one Thousand Seven Hundred Sixty</t>
  </si>
  <si>
    <t>One Lakh One Thousand Seven Hundred Eighty Three</t>
  </si>
  <si>
    <t xml:space="preserve">Seventy Five Thousand </t>
  </si>
  <si>
    <t>One Lakh Ninety Two Thousand Nine Hundred Sixty</t>
  </si>
  <si>
    <t>One Lakh Seventy Three Thousand Two Hundred Eighty</t>
  </si>
  <si>
    <t>Two Lakhs Forty Eight Thousand One Hundred Sixty</t>
  </si>
  <si>
    <t>Two Lakhs Seventeen thousand Six Hundred Eighty</t>
  </si>
  <si>
    <t>Eight Lakhs Thirty One Thousand Two Hundred</t>
  </si>
  <si>
    <t>Two Lakhs Seventeen Thousand Six Hundred Eighty</t>
  </si>
  <si>
    <t>Two Lakhs Seventy Nine Thousand Five Hundred</t>
  </si>
  <si>
    <t>Eighteen Lakhs Nineteen Thousand One Hundred Twenty Five</t>
  </si>
  <si>
    <t>Twenty One Thousand One Hundred Twenty Four</t>
  </si>
  <si>
    <t>Fifteen thousand</t>
  </si>
  <si>
    <t>Seven thousand</t>
  </si>
  <si>
    <t>Twenty Thousand Two Hundred Twenty Four</t>
  </si>
  <si>
    <t>Two Lakhs Fifty Seven thousand Nine Hundred Seventy Six</t>
  </si>
  <si>
    <t>Two Lakhs Thirty Two Thousand Six Hundred Sixty Eight</t>
  </si>
  <si>
    <t>Nine Lakhs Forty Four Thousand Four Hundred</t>
  </si>
  <si>
    <t>Ten Lakhs Sixty Thousand</t>
  </si>
  <si>
    <t>Thirty Seven Lakhs Eighty Three Thousand Three Hundred Twenty</t>
  </si>
  <si>
    <t>One Lakh Thirty Four Thousand Two Hundred</t>
  </si>
  <si>
    <t>Seven Lakhs Six Thousand Four Hundred Twenty One</t>
  </si>
  <si>
    <t>Eighty Eight Thousand Eight Hundred Nineteen</t>
  </si>
  <si>
    <t>One Lakh Fifty Six Thousand Two Hundred</t>
  </si>
  <si>
    <t>Thirty Nine Thousand Seven Hundred Seventy Five</t>
  </si>
  <si>
    <t>Two Lakhs Ten Thousand</t>
  </si>
  <si>
    <t>Twenty Four Thousand Six Hundred Two</t>
  </si>
  <si>
    <t>One Lakh Sixty Two Thousand</t>
  </si>
  <si>
    <t>Two Lakhs Seventy Five Thousand Eight Hundred Eighty</t>
  </si>
  <si>
    <t>Two Lakhs Forty Four Thousand Five Hundred Ninety</t>
  </si>
  <si>
    <t>Two Lakhs Fifty thousand Four Hundred</t>
  </si>
  <si>
    <t>Two Lakhs Fifty Seven thousand Six Hundred</t>
  </si>
  <si>
    <t>Two Lakhs Twenty Four Thousand Two Hundred</t>
  </si>
  <si>
    <t xml:space="preserve">Fourteen Lakhs Fifty thousand </t>
  </si>
  <si>
    <t>Fourteen Lakhs Sixty Thousand</t>
  </si>
  <si>
    <t>Nineteen thousand</t>
  </si>
  <si>
    <t>One Lakh Ninety Thousand Seven Hundred Seventy Four</t>
  </si>
  <si>
    <t>One Lakh Twenty Seven Thousand Two Hundred Sixty one</t>
  </si>
  <si>
    <t>Two Lakhs Thirty One thousand Four Hundred Sixty Two</t>
  </si>
  <si>
    <t>One Lakh Seventy Two Thousand Three Hundred Fifteen</t>
  </si>
  <si>
    <t>One Lakh Thirty Four Thousand Eight Hundred Thirty Two</t>
  </si>
  <si>
    <t>One Lakh Twenty Three Thousand Five Hundred Ninety Six</t>
  </si>
  <si>
    <t>Forty Five Thousand Six Hundred Fifty Eight</t>
  </si>
  <si>
    <t>Thirty Seven thousand Eight Hundred Twenty Nine</t>
  </si>
  <si>
    <t xml:space="preserve">Fifteen Thousand </t>
  </si>
  <si>
    <t xml:space="preserve">Six Lakhs Seventy Four Thousand </t>
  </si>
  <si>
    <t>Twenty Five Thousand Two Hundred Seventy Six</t>
  </si>
  <si>
    <t>Two Lakhs Twenty Two Thousand Four Hundred Ninety Nine</t>
  </si>
  <si>
    <t>Eight Thousand Four Hundred Thirty Five</t>
  </si>
  <si>
    <t>Thirty One Thousand Seven Hundred Sixty</t>
  </si>
  <si>
    <t>One Lakh Two Thousand Two Hundred Forty Eight</t>
  </si>
  <si>
    <t>Thirty Six Thousand Seven Hundred Eight</t>
  </si>
  <si>
    <t>Twenty Three Thousand Five Hundred Ninety Six</t>
  </si>
  <si>
    <t>Forty Eight Thousand Eight Hundred Ninety Nine</t>
  </si>
  <si>
    <t>Fifty Three Thousand Six Hundred Twenty One</t>
  </si>
  <si>
    <t xml:space="preserve">Sixty Thousand </t>
  </si>
  <si>
    <t xml:space="preserve">Nine Lakhs Fifty Thousand </t>
  </si>
  <si>
    <t>Seventy Four Thousand Five Hundred Forty</t>
  </si>
  <si>
    <t>Seventeen Thousand Three Hundred Sixteen</t>
  </si>
  <si>
    <t>Thirty Seven Thousand Two Hundred Ninety Eight</t>
  </si>
  <si>
    <t>Three Lakhs Twenty Thousand Eighty Three</t>
  </si>
  <si>
    <t xml:space="preserve">Thirty Lakhs Fifty Thousand </t>
  </si>
  <si>
    <t xml:space="preserve">Eighteen Thousand </t>
  </si>
  <si>
    <t>Twelve Lakhs Thirty One Thousand Seven Hundred Fifty Nine</t>
  </si>
  <si>
    <t>Nine Thousand Eight Hundred Thirty</t>
  </si>
  <si>
    <t>Twenty Two Lakhs Seven Thousand Six Hundred Ninety Four</t>
  </si>
  <si>
    <t>Ninety Nine Thousnd Six Hundred One</t>
  </si>
  <si>
    <t>Thirteen Thousand Seven Hundred Ninety Three</t>
  </si>
  <si>
    <t>Forty Thousand Seven Hundred Seventy Eight</t>
  </si>
  <si>
    <t>One Lakh Thirteen Thousand Nine Hundred Fifty Four</t>
  </si>
  <si>
    <t>Eighty Seven thousand</t>
  </si>
  <si>
    <t>Two Lakhs Ninety Eight Thousand Eight Hundred Twenty Seven</t>
  </si>
  <si>
    <t>Two Lakhs Fifty Nine Thousand Eight Hundred</t>
  </si>
  <si>
    <t>Four Lakhs Fifty Eight Thousand Four Hundred Eighty</t>
  </si>
  <si>
    <t>Nineteen Lakhs Twenty Seven Thousand</t>
  </si>
  <si>
    <t>Thirteen Thousand Six Hundred Ninety Nine</t>
  </si>
  <si>
    <t>Two Lakhs Fifty Seven Thousand Six Hundred</t>
  </si>
  <si>
    <t>Four Lakhs Twenty Seven Thousand Eighty Two</t>
  </si>
  <si>
    <t>One Lakh Seventy Seven Thousand Nine Hundred Thirty Six</t>
  </si>
  <si>
    <t>Two Lakhs Eight Thousand Five Hundred Sixty</t>
  </si>
  <si>
    <t>Ninety Six Thousand Four Hundred Fifty</t>
  </si>
  <si>
    <t>Four Lakhs Ten Thousand Four Hundred</t>
  </si>
  <si>
    <t>One Lakh Twelve Thousand Three Hundred Sixty</t>
  </si>
  <si>
    <t>Forty Three Thousand One Hundred Twenty Nine</t>
  </si>
  <si>
    <t>Six Thousand Thirty</t>
  </si>
  <si>
    <t>Two Lakhs Twenty Thousand Nine Hundred Sixty Six</t>
  </si>
  <si>
    <t>Seventeen Lakhs Eighty Four Thousand Four Hundred Forty One</t>
  </si>
  <si>
    <t>Seven lakhs</t>
  </si>
  <si>
    <t>One Lakh Four Thousand Eighty Five</t>
  </si>
  <si>
    <t>Seven Lakhs Seven Hundred Seventeen</t>
  </si>
  <si>
    <t>Forty Thousand Four Hundred Twenty Nine</t>
  </si>
  <si>
    <t>Twelve Thousand Twelve</t>
  </si>
  <si>
    <t>Seventy Thousand Four Hundred Thirty Seven</t>
  </si>
  <si>
    <t>Six Lakhs Seventy Nine Thousand Nine Hundred Fifty Three</t>
  </si>
  <si>
    <t>One Lakh Seventy Seven thousand</t>
  </si>
  <si>
    <t xml:space="preserve">Four Lakhs Fifty Thousand </t>
  </si>
  <si>
    <t>Eight Lakhs Five Thousand Ninety Six</t>
  </si>
  <si>
    <t>Sixty Thousand Seven Hundred Fifty Four</t>
  </si>
  <si>
    <t>Forty Four Thousand Two Hundred Eighty Seven</t>
  </si>
  <si>
    <t>Twenty Nine Lakhs Forty Six Thousand Two Hundred Fifty</t>
  </si>
  <si>
    <t>One Lakh Fifty Nine Thousand Two Hundred Four</t>
  </si>
  <si>
    <t>Four Lakhs Ninety Thousand Seven Hundred Fifty</t>
  </si>
  <si>
    <t>Two Lakhs Eleven Thousand Three Hundred Fifty Six</t>
  </si>
  <si>
    <t>Twenty Four Thousand Nine Hundred Twenty</t>
  </si>
  <si>
    <t>Eighteen Thousand Seven Hundred Five</t>
  </si>
  <si>
    <t>Sixty Four Thousand Two Hundred Forty Five</t>
  </si>
  <si>
    <t>Nineteen Thousand Eight Hundred Thirty Six</t>
  </si>
  <si>
    <t>One Lakh Seven Thousand Seven Hundred Forty Three</t>
  </si>
  <si>
    <t>Fifteen Thousand Eight Hundred Eighty</t>
  </si>
  <si>
    <t>Four Lakhs Six Thousand One Hundred Fifty</t>
  </si>
  <si>
    <t>Thirty Nine Thousand Six Hundred</t>
  </si>
  <si>
    <t>Sixty Seven Thousand Two Hundred Fifty</t>
  </si>
  <si>
    <t>Eighty One Thousand Two Hundred Fifty Two</t>
  </si>
  <si>
    <t>Eighty Five Thousand Three Hundred Twenty Eight</t>
  </si>
  <si>
    <t>Four Lakhs Thirty Eight Thousand Three Hundred Thirty Three</t>
  </si>
  <si>
    <t>Two Lakhs Sixty Nine Thousand Seven Hundred Sixty Five</t>
  </si>
  <si>
    <t>Five Lakhs Ten Thousand</t>
  </si>
  <si>
    <t xml:space="preserve">Forty Two Thousand </t>
  </si>
  <si>
    <t xml:space="preserve">Ninety Six Thousand Five Hundred Sixteen </t>
  </si>
  <si>
    <t>Seventy Seven Thousand Eight Hundred Seventy Seven</t>
  </si>
  <si>
    <t>Six Lakhs Seventeen Thousand Nine Hundred Eighty</t>
  </si>
  <si>
    <t>Two Lakhs One Thousand Three Hundred</t>
  </si>
  <si>
    <t>Three Lakhs Twenty Seven Thousand Six Hundred Six</t>
  </si>
  <si>
    <t>Two Lakhs Forty Six Thousand Nine Hundred Thirty</t>
  </si>
  <si>
    <t>Four Lakhs Sixteen Thousand One Hundred Sixty Eight</t>
  </si>
  <si>
    <t>Two Lakhs Twenty Four Thousand Seven Hundred Twenty</t>
  </si>
  <si>
    <t>One Lakh Thirty Six Thousand Three Hundred Fifty Six</t>
  </si>
  <si>
    <t>Sixty Four Thousand Four Hundred</t>
  </si>
  <si>
    <t>Sixty One Thousand</t>
  </si>
  <si>
    <t>Two Lakhs Sixty Nine Thousand Seventy Four</t>
  </si>
  <si>
    <t>Forty Thousand Eight Hundred Ninety Nine</t>
  </si>
  <si>
    <t>Fifty Seven thousand Four Hundred Thirty Eight</t>
  </si>
  <si>
    <t xml:space="preserve">Fourteen Lakhs Twenty Nine Thousand </t>
  </si>
  <si>
    <t>Forty One Thousand Eight Hundred Sixteen</t>
  </si>
  <si>
    <t>Ten thousand Six Hundred Eighty One</t>
  </si>
  <si>
    <t>One Lakh Two Thousand Nine Hundred Eighty</t>
  </si>
  <si>
    <t>One Thousand Seven Hundred</t>
  </si>
  <si>
    <t>Five Thousand Fifty Five</t>
  </si>
  <si>
    <t>Two Thousand Seven Hundred</t>
  </si>
  <si>
    <t>One Lakh Four Thousand Four Hundred Ninety Two</t>
  </si>
  <si>
    <t>Two Lakhs Ninety Four Thousand Two Hundred Sixty Nine</t>
  </si>
  <si>
    <t>One Lakh Five Thousand Five Hundred Seventy Five</t>
  </si>
  <si>
    <t>Twenty Five Lakhs Thirty Three Thousand</t>
  </si>
  <si>
    <t>Six Lakhs Eighty Three Thousand Seven Hundred Sixteen</t>
  </si>
  <si>
    <t>Three Lakhs Six Hundred Seventy Two</t>
  </si>
  <si>
    <t>Seven Lakhs Thirteen Thousand One Hundred Fifty</t>
  </si>
  <si>
    <t xml:space="preserve">Two Lakhs Eighty Four Thousand </t>
  </si>
  <si>
    <t>One Lakh Ten Thousand Two Hundred Eighty One</t>
  </si>
  <si>
    <t>Eight Lakhs Thirty Nine Thousand One Hundred Fifty</t>
  </si>
  <si>
    <t>One Lakh Twenty One Thousand Three Hundred Forty Nine</t>
  </si>
  <si>
    <t>Four Lakhs Fifty Eight Thousand Three Hundred Thirty Three</t>
  </si>
  <si>
    <t xml:space="preserve">Twenty Thousand </t>
  </si>
  <si>
    <t xml:space="preserve">One Lakh Sixty Two Thousand </t>
  </si>
  <si>
    <t>Thirteen Thousand One Hundred Fifty Eight</t>
  </si>
  <si>
    <t>Twenty Nine Thousand Two Hundred Nineteen</t>
  </si>
  <si>
    <t>One Lakh Four Thousand Two Hundred Sixty Six</t>
  </si>
  <si>
    <t>One Lakh Forty Seven Thousand Two Hundred Twenty Four</t>
  </si>
  <si>
    <t>Thirty Seven Thousand Three Hundred Eighty</t>
  </si>
  <si>
    <t>Two Lakhs Twenty Six Thousand Two Hundred</t>
  </si>
  <si>
    <t>Forty Two Thousand Nine Hundred Thirty</t>
  </si>
  <si>
    <t>Four Hundred Four</t>
  </si>
  <si>
    <t>Three Lakhs Seventy Nine Thousand Six Hundred Eighty</t>
  </si>
  <si>
    <t>Two Lakhs Forty Three Thousand Six Hundred</t>
  </si>
  <si>
    <t xml:space="preserve">One Lakh Twenty One Thousand </t>
  </si>
  <si>
    <t>Four Lakhs Eight Thousand Two Hundred forty</t>
  </si>
  <si>
    <t>Four Lakhs Fifty One Thousand Four Hundred Forty</t>
  </si>
  <si>
    <t>One Lakh Two Hundred Thirty Six</t>
  </si>
  <si>
    <t>Five Lakhs One Thousand Seventy One</t>
  </si>
  <si>
    <t>One Thousand Five Hundred Twenty</t>
  </si>
  <si>
    <t xml:space="preserve">Nine Thousand </t>
  </si>
  <si>
    <t>Fourteen Lakhs One Hundred Eighty Eight</t>
  </si>
  <si>
    <t>Four Lakhs Ninety Seven Thousand Six Hundred Twenty Seven</t>
  </si>
  <si>
    <t>Six Lakhs Seventy Four Thousand One Hundred Sixty</t>
  </si>
  <si>
    <t xml:space="preserve">Fifteen thousand </t>
  </si>
  <si>
    <t>Two Lakhs Ten Thousand Seven Hundred Thirty Seven</t>
  </si>
  <si>
    <t>Three Lakhs Three Thousand Three Hundred Seventy Two</t>
  </si>
  <si>
    <t>One Lakh Ninety Thousand Six Hundred</t>
  </si>
  <si>
    <t>Eighty Nine Thousand Five Hundred Twenty Three</t>
  </si>
  <si>
    <t>One Lakh Sixty Two Thousand Nine Hundred Twenty Two</t>
  </si>
  <si>
    <t>Seven Lakhs Seventy Three Thousand Four Hundred Forty Seven</t>
  </si>
  <si>
    <t>Sixty Seven thousand Four Hundred Sixteen</t>
  </si>
  <si>
    <t>Four Lakhs Seventy Three Thousand Eight Hundred</t>
  </si>
  <si>
    <t>Forty Thousand Eighty Six</t>
  </si>
  <si>
    <t>One Lakh Eleven Thousand Eight Hundred Sixty Nine</t>
  </si>
  <si>
    <t>Three Lakhs Twenty Five Thousand Four Hundred Twenty Three</t>
  </si>
  <si>
    <t>Thirty Five Thousand</t>
  </si>
  <si>
    <t>One Lakh Sixty Six Thousand One Hundred Eighty Six</t>
  </si>
  <si>
    <t>Five Lakhs Eighty Seven Thousand Six Hundred Eighty One</t>
  </si>
  <si>
    <t>Twelve Thousand Six Hundred Ten</t>
  </si>
  <si>
    <t>Thirteen Thousand Three Hundred Sixty Nine</t>
  </si>
  <si>
    <t>Twenty Four Thousand Seven Hundred Seventy Six</t>
  </si>
  <si>
    <t>One Lakh Seventeen Thousand Five Hundred Fifty Four</t>
  </si>
  <si>
    <t xml:space="preserve">Two Lakhs Sixty Thousand </t>
  </si>
  <si>
    <t>Forty One Lakh Fifty Two Thousand Eight Hundred forty one</t>
  </si>
  <si>
    <t>Six Lakhs Ninety Thousand Six Hundred Eighty Two</t>
  </si>
  <si>
    <t>Three Lakhs Thirty Seven Thousand Eighty</t>
  </si>
  <si>
    <t>One Lakh Seven Thousand Six Hundred Thirty</t>
  </si>
  <si>
    <t>Five Lakhs Ten Thousand Seventy Four</t>
  </si>
  <si>
    <t>Seventy Eight Lakhs Fifty Thousand</t>
  </si>
  <si>
    <t xml:space="preserve">Seventy Thousand </t>
  </si>
  <si>
    <t>Eighteen Thousand Seventy Seven</t>
  </si>
  <si>
    <t>Four Lakhs Forty Eight Thousand Eight Hundred Thirty Nine</t>
  </si>
  <si>
    <t>Thirty Six Thousand Six Hundred Forty One</t>
  </si>
  <si>
    <t>Forty Three Thousand Two Hundred Eighty Six</t>
  </si>
  <si>
    <t>Thirty Thousand</t>
  </si>
  <si>
    <t xml:space="preserve">Seven Lakhs Fifty Six Thousand </t>
  </si>
  <si>
    <t xml:space="preserve">Ten Thousand </t>
  </si>
  <si>
    <t>One Lakh Eight Thousand Three Hundred Eighty Six</t>
  </si>
  <si>
    <t>Three Lakhs Thirty Six Thousand Seven Hundred Forty Eight</t>
  </si>
  <si>
    <t>Three Lakhs Forty Three Thousand Nine Hundred Seventy Five</t>
  </si>
  <si>
    <t>Twenty Five Lakhs</t>
  </si>
  <si>
    <t>Two Lakhs Twenty Thousand Nine Hundred Forty</t>
  </si>
  <si>
    <t>Twenty Five Thousand One Hundred Seventeen</t>
  </si>
  <si>
    <t>Two Lakhs Ninety Eight Thousand Six Hundred Eighty Two</t>
  </si>
  <si>
    <t xml:space="preserve">Three Lakhs Forty Thousand </t>
  </si>
  <si>
    <t>Five Lakhs Twenty Three Thousand</t>
  </si>
  <si>
    <t>Sixty Thousand Twenty Three</t>
  </si>
  <si>
    <t>Fouteen Lakhs Twenty Five Thousand Six Hundred Thirty One</t>
  </si>
  <si>
    <t>One Lakh Forty Five Thousand Five Hundred Fifty Five</t>
  </si>
  <si>
    <t>Nineteen Thousand Seven Hundred Eighty Seven</t>
  </si>
  <si>
    <t>Sixty Seven Thousand One Hundred</t>
  </si>
  <si>
    <t xml:space="preserve">Six Lakhs Seventy Thousand </t>
  </si>
  <si>
    <t>Three Lakhs Sixty Nine Thousand Six Hundred Twenty Six</t>
  </si>
  <si>
    <t>One Lakh Seventy Three Thousand Four Hundred Sixty Seven</t>
  </si>
  <si>
    <t xml:space="preserve">Thirty Thousand </t>
  </si>
  <si>
    <t>Two Lakhs Forty Seven Thousand Two Hundred</t>
  </si>
  <si>
    <t xml:space="preserve">Ninety Seven Thousand </t>
  </si>
  <si>
    <t xml:space="preserve">Three Lakhs Sixty Thousand </t>
  </si>
  <si>
    <t>One Lakh Eighty Two Thousand Eight Hundred Sixty Three</t>
  </si>
  <si>
    <t>Seventy Eight Thousand Eight Hundred Forty Four</t>
  </si>
  <si>
    <t>Twenty Five Thousand Seven Hundred Thirty Five</t>
  </si>
  <si>
    <t>One Lakh Sixty Three Thousand Five Hundred</t>
  </si>
  <si>
    <t>One Lakh Seventy One Thousand Six Hundred</t>
  </si>
  <si>
    <t>Sixty One Thousand Seven Hundred Ninety Eight</t>
  </si>
  <si>
    <t>Sixty One Thousand Five Hundred Sixty Two</t>
  </si>
  <si>
    <t>Three Lakhs Eight Thousand</t>
  </si>
  <si>
    <t>Seventy Six Thousand Eight Hundred Five</t>
  </si>
  <si>
    <t>Sixty Thousand Five Hundred Twenty Six</t>
  </si>
  <si>
    <t>Sixteen Thousand Four Hundred Seventy Seven</t>
  </si>
  <si>
    <t xml:space="preserve">Eleven Lakhs Eighty Two Thousand </t>
  </si>
  <si>
    <t xml:space="preserve">Two Lakhs Fifty Thousand </t>
  </si>
  <si>
    <t xml:space="preserve">Twelve Lakhs Twenty Thousand </t>
  </si>
  <si>
    <t>Sixteen Lakhs One Thousand Five Hundred</t>
  </si>
  <si>
    <t>One Lakh Forty Eight Thousand Six Hundred Eight</t>
  </si>
  <si>
    <t>One Lakh Sixty Seven Thousand Eight Hundred Sixty Nine</t>
  </si>
  <si>
    <t>Eight Lakhs Ninety Two Thousand Nine Hundred Fifty</t>
  </si>
  <si>
    <t>Two Lakhs Eighty Nine Thousand Four Hundred Forty</t>
  </si>
  <si>
    <t>Two Lakhs Fifty Nine Thousand Nine Hundred Twenty</t>
  </si>
  <si>
    <t>Three Lakhs Seventy Two Thousand Two Hundred Forty</t>
  </si>
  <si>
    <t>Three Lakhs Twenty Six Thousand Five Hundred Twenty</t>
  </si>
  <si>
    <t xml:space="preserve">One Lakh Thirty Five Thousand </t>
  </si>
  <si>
    <t>Eighty Eight Thousand Nine Hundred Twenty Eight</t>
  </si>
  <si>
    <t>Five Lakhs Twenty One Thousand Two Hundred Seventy Five</t>
  </si>
  <si>
    <t xml:space="preserve">Fifty Thousand </t>
  </si>
  <si>
    <t>Twenty Five Thousand Seven Hundred Four</t>
  </si>
  <si>
    <t>Thirty Thousand Eight Hundred Ninety Nine</t>
  </si>
  <si>
    <t>Five Lakhs Eighty Five Thousand Five Hundred Forty</t>
  </si>
  <si>
    <t xml:space="preserve">Six Lakhs Eighty Three Thousand </t>
  </si>
  <si>
    <t>One Lakh Two Thousand Three Hundred Fifty</t>
  </si>
  <si>
    <t>Thirty Four Lakhs Eighty Six Thousand Eight Hundred Twenty</t>
  </si>
  <si>
    <t>Twenty Eight Thousand</t>
  </si>
  <si>
    <t xml:space="preserve">One Lakh Eighty Thousand </t>
  </si>
  <si>
    <t xml:space="preserve">Two Lakhs Seventy Seven Thousand </t>
  </si>
  <si>
    <t>Three Lakhs Fifty Two Thousand Two Hundred Ninety Six</t>
  </si>
  <si>
    <t>Five Lakhs One Thousand</t>
  </si>
  <si>
    <t>Eight Lakhs Six Thousand Four Hundred Thirty Four</t>
  </si>
  <si>
    <t>One Lakh Seventy Six Thousand Eight Hundred Eighty</t>
  </si>
  <si>
    <t>One Lakh Fifty Six Thousand Three Hundred Forty Nine</t>
  </si>
  <si>
    <t>Eighty three Thousand Three hundred Eighty Four</t>
  </si>
  <si>
    <t>Twenty Nine Thousand Eight Hundred Sixty Two</t>
  </si>
  <si>
    <t>Thirty Thousand Six Hundred Forty Six</t>
  </si>
  <si>
    <t>One Thousand Nine Hundred Eighteen</t>
  </si>
  <si>
    <t>Seventy Two Thousand Twenty Five</t>
  </si>
  <si>
    <t>Seven Thousand Five Hundred Sixty Five</t>
  </si>
  <si>
    <t>Sixty Four Thousand Eight Hundred Sixty Seven</t>
  </si>
  <si>
    <t>Sixty Four Thousand Eight Hundred Sixty Eight</t>
  </si>
  <si>
    <t xml:space="preserve">Four Lakhs Ninety Thousand </t>
  </si>
  <si>
    <t>Thirteen Thousand Eight Hundred Twenty Five</t>
  </si>
  <si>
    <t>Thirteen lakhs Twenty Two Thousand Three Hundred Thirty Six</t>
  </si>
  <si>
    <t>Sixty Five Thousand</t>
  </si>
  <si>
    <t>Eleven Lakhs Twenty Eight Thousand Two Hundred Ninety Six</t>
  </si>
  <si>
    <t>Three Thousand</t>
  </si>
  <si>
    <t>Two Lakhs Fifty Eight Thousand</t>
  </si>
  <si>
    <t>Two Lakhs Thirty Thousand Four Hundred</t>
  </si>
  <si>
    <t>Thirty Four Lakhs</t>
  </si>
  <si>
    <t xml:space="preserve">Fifteen Lakhs Eighty Seven Thousand </t>
  </si>
  <si>
    <t>Twenty Six Thousand Four Hundred Seventy One</t>
  </si>
  <si>
    <t>Twenty Seven Thousand</t>
  </si>
  <si>
    <t>Twelve Thousand</t>
  </si>
  <si>
    <t>Fifty Nine Thousand Six Hundred Five</t>
  </si>
  <si>
    <t>Two Lakhs Seventy Seven Thousand Nine Hundred Twenty One</t>
  </si>
  <si>
    <t>One Lakh Eighteen Thousand Six Hundred Nineteen</t>
  </si>
  <si>
    <t>Fifty Two Thousand Six Hundred Ninety Four</t>
  </si>
  <si>
    <t>Thirty Two Thousand One Hundred Eighty Four</t>
  </si>
  <si>
    <t>Three Lakhs Eleven Thousand Nine Hundred Fifty Nine</t>
  </si>
  <si>
    <t>Five Thousand Two Hundred Sixty Four</t>
  </si>
  <si>
    <t>Ninety Three Thousand Seventy Two</t>
  </si>
  <si>
    <t xml:space="preserve">Ninety Thousand </t>
  </si>
  <si>
    <t>One Lakh Ninety Three Thousand Two Hundred Seventy Three</t>
  </si>
  <si>
    <t>Two Lakhs Two Thousand Four Hundred</t>
  </si>
  <si>
    <t xml:space="preserve">Six Lakhs Eight Thousand </t>
  </si>
  <si>
    <t>Seven Lakhs Sixty Nine Thousand</t>
  </si>
  <si>
    <t xml:space="preserve">Three Lakhs Fifty Four Thousand </t>
  </si>
  <si>
    <t>One Lakh Seventy Seven Thousand Five Hundred Fifteen</t>
  </si>
  <si>
    <t>Two Lakhs Sixteen Thousand Six Hundred Fifty</t>
  </si>
  <si>
    <t>Thirty Five Thousand Five Hundred Thirty Four</t>
  </si>
  <si>
    <t>Nineteen Thousand Six Hundred Twenty Five</t>
  </si>
  <si>
    <t>Two Lakhs Eighteen Thousand Eight Hundred Six</t>
  </si>
  <si>
    <t>Ten Thousand Six Hundred Twenty Four</t>
  </si>
  <si>
    <t>Twenty Nine Thousand Seven Hundred Ninety Eight</t>
  </si>
  <si>
    <t>Fifty Two Thousand Four Hundred Seventy Eight</t>
  </si>
  <si>
    <t xml:space="preserve">Forty Eight Thousand </t>
  </si>
  <si>
    <t>One Lakh Seven thousand</t>
  </si>
  <si>
    <t>Two Lakhs Ninety Three Thousand Six Hundred</t>
  </si>
  <si>
    <t>Four Lakhs Three Hundred Seventy One</t>
  </si>
  <si>
    <t>Two Lakhs Thirty One Thousand Five Hundred Twenty six</t>
  </si>
  <si>
    <t>Thirty Four Thousand One Hundred Eighteen</t>
  </si>
  <si>
    <t>Seventy Thousand</t>
  </si>
  <si>
    <t xml:space="preserve">Ten Lakhs Forty Thousand </t>
  </si>
  <si>
    <t>Eight Lakhs Twenty One Thousand Eight Hundred Fifty</t>
  </si>
  <si>
    <t>Fifty Five Thousand Nine Hundred Forty Nine</t>
  </si>
  <si>
    <t>Two Lakhs Twenty Eight Thousand Eight Hundred Fifty Nine</t>
  </si>
  <si>
    <t>Forty Seven Thousand Five Hundred Seventeen</t>
  </si>
  <si>
    <t>One Lakh Fifty three Thousand Nine Hundred Eighty</t>
  </si>
  <si>
    <t>Two Lakhs Fifty Five Thousand Four Hundred Eighty Two</t>
  </si>
  <si>
    <t>Four Lakhs Eighty Seven thousand One Hundred Fifty Eight</t>
  </si>
  <si>
    <t>Eleven Lakhs Seven Thousand</t>
  </si>
  <si>
    <t>Thirty Three Thousand Six Hundred Forty Two</t>
  </si>
  <si>
    <t>Fifty Two Thousand Eighty</t>
  </si>
  <si>
    <t>Twenty Five Thousand Seven hundred fifty</t>
  </si>
  <si>
    <t>Three Thousand Six Hundred Seventy One</t>
  </si>
  <si>
    <t>Two Lakhs Seventy Four Thousand Seven Hundred Seventy</t>
  </si>
  <si>
    <t>One Lakh Thirty Eight Thousand Nine Hundred Seventy Two</t>
  </si>
  <si>
    <t>Four Lakhs Ninety Five Thousand</t>
  </si>
  <si>
    <t>Three Lakhs Eleven Thousand</t>
  </si>
  <si>
    <t>Thirty One Lakhs Fifty Eight Thousand Six Hundred Thirty Eight</t>
  </si>
  <si>
    <t xml:space="preserve">Thirty Six Thousand </t>
  </si>
  <si>
    <t>Eighty One Thousand Two Hundred</t>
  </si>
  <si>
    <t>Two Lakhs Twenty Five Thousand Eight</t>
  </si>
  <si>
    <t>One Lakh Fifty Seven thousand Three Hundred Thirty Three</t>
  </si>
  <si>
    <t>One Lakh Eleven Thousand Nine Hundred Ninety Two</t>
  </si>
  <si>
    <t>Twenty Two Thousand Four Hundred Ninety Six</t>
  </si>
  <si>
    <t>Twenty Thousand One Hundred Twenty</t>
  </si>
  <si>
    <t>One Lakh Eighty Nine Thousand Twenty Three</t>
  </si>
  <si>
    <t>Eight Lakhs Twenty Seven thousand Four Hundred</t>
  </si>
  <si>
    <t>Twenty Two Thousand One Hundred Forty Six</t>
  </si>
  <si>
    <t>Thirty Eight Thousand Thirty</t>
  </si>
  <si>
    <t>Three Lakhs Thirty Seven Thousand Five Hundred Fifty Nine</t>
  </si>
  <si>
    <t>Four Lakhs Seventy Seven thousand Four Hundred</t>
  </si>
  <si>
    <t>Seventy One Thousand Sixty Eight</t>
  </si>
  <si>
    <t>Three Thousand Five Hundred Fifteen</t>
  </si>
  <si>
    <t>Forty one Thousand Four Hundred Forty One</t>
  </si>
  <si>
    <t>Thirty Nine Thousand Two</t>
  </si>
  <si>
    <t>Five Lakhs Ninety Three Thousand Seven Hundred Twelve</t>
  </si>
  <si>
    <t>Forty Lakhs</t>
  </si>
  <si>
    <t>One Lakh Ninety Thousand Three Hundred Eighty</t>
  </si>
  <si>
    <t>Two Thousand Nine Hundred Sixty One</t>
  </si>
  <si>
    <t>Forty Thousand</t>
  </si>
  <si>
    <t>Eighteen Lakhs</t>
  </si>
  <si>
    <t xml:space="preserve">Eleven Thousand </t>
  </si>
  <si>
    <t>Twenty One Lakhs Seventy Five Thousand</t>
  </si>
  <si>
    <t>One Lakh Forty One Thousand Six Hundred Seventy Two</t>
  </si>
  <si>
    <t>Thirty Six Thousand Five Hundred Eighty</t>
  </si>
  <si>
    <t>Two Thousand Two Hundred Ninety Nine</t>
  </si>
  <si>
    <t>Eighteen thousand Three Hundred Twenty Four</t>
  </si>
  <si>
    <t xml:space="preserve">Twenty Five Thousand Fifteen </t>
  </si>
  <si>
    <t>Forty Six Thousand Eight Hundred Forty one</t>
  </si>
  <si>
    <t>One Lakh Twenty Five Thousand</t>
  </si>
  <si>
    <t>Seven Lakhs Sixty Nine Thousand Two Hundred Seventy</t>
  </si>
  <si>
    <t>Two Lakhs Eighty Two Thousand Six Hundred Thirty Four</t>
  </si>
  <si>
    <t>Sixty Three Thousand</t>
  </si>
  <si>
    <t>Seven Lakhs Twenty Thousand</t>
  </si>
  <si>
    <t>Three Lakhs Fifteen Thousand Seven hundred Forty Three</t>
  </si>
  <si>
    <t>Two Lakhs Twenty One Thousand One Hundred Twelve</t>
  </si>
  <si>
    <t>Twenty Eight Thousand Three Hundred Fifty</t>
  </si>
  <si>
    <t>Five Lakhs Nineteen Thousand Six Hundred Forty Eight</t>
  </si>
  <si>
    <t>Nine Lakhs Sixty Nine Thousand Five Hundred Thirty Five</t>
  </si>
  <si>
    <t>One Lakh Seventy Six Thousand Three Hundred Sixty Four</t>
  </si>
  <si>
    <t xml:space="preserve">One Lakh Forty Thousand </t>
  </si>
  <si>
    <t>One Lakh Thirty Eight Thousand Eight Hundred Nineteen</t>
  </si>
  <si>
    <t>One Lakh One Thousand One Hundred Twenty Four</t>
  </si>
  <si>
    <t>Two Lakhs Twelve Thousand Seven Hundred Fifty</t>
  </si>
  <si>
    <t>One Lakh Seventy Two Thousand Five Hundred</t>
  </si>
  <si>
    <t>One Lakh Seventy Nine Thousand Seven Hundred Sixty</t>
  </si>
  <si>
    <t>Thirteen Thousand Five Hundred</t>
  </si>
  <si>
    <t>Four Lakhs Seventy Five Thousand Eight Hundred Eighty</t>
  </si>
  <si>
    <t>Twenty Seven thousand</t>
  </si>
  <si>
    <t>Fifty Five Thousand Five Hundred Eighty</t>
  </si>
  <si>
    <t>One Lakh Sixty Eight Thousand Seven Hundred Forty One</t>
  </si>
  <si>
    <t>Thirteen Thousand Eighty Three</t>
  </si>
  <si>
    <t>Forty Four Thousand Eight Hundred Fifty Six</t>
  </si>
  <si>
    <t>Fourteen Thousand Eighteen</t>
  </si>
  <si>
    <t>Fifty Seven Thousand One Hundred Twenty Six</t>
  </si>
  <si>
    <t>One Lakh Seventeen Thousand Seven Hundred Seventy One</t>
  </si>
  <si>
    <t>Thirteen Thousand Four Hundred Forty Four</t>
  </si>
  <si>
    <t>Forty Four Thousand One Hundred Seventy Six</t>
  </si>
  <si>
    <t>One Lakh Ninety Nine Thousand Six Hundred Sixty Two</t>
  </si>
  <si>
    <t>Three Lakhs Forty Three Thousand</t>
  </si>
  <si>
    <t>Two Lakhs Sixty Six Thousand Nine Hundred Four</t>
  </si>
  <si>
    <t>Three Lakhs Twelve Thousand Eight Hundred Forty</t>
  </si>
  <si>
    <t xml:space="preserve">Ten Lakhs Fifty Thousand </t>
  </si>
  <si>
    <t>Five Lakhs Eighty Six Thousand</t>
  </si>
  <si>
    <t>Forty Five thousand Six Hundred Sixty Seven</t>
  </si>
  <si>
    <t xml:space="preserve">Two Lakhs Thirty Thousand </t>
  </si>
  <si>
    <t>Sixty Seven Thousand Four Hundred Forty Six</t>
  </si>
  <si>
    <t>Seven Lakhs Seventy one Thousand Nine Hundred</t>
  </si>
  <si>
    <t>Three Lakhs Ninety Nine Thousand</t>
  </si>
  <si>
    <t>Two Lakhs Seventy Nine Thousand Two Hundred</t>
  </si>
  <si>
    <t>Forty Five Thousand Five Hundred Sixty Two</t>
  </si>
  <si>
    <t>Twenty Nine Thousand Seven Hundred Ninety Four</t>
  </si>
  <si>
    <t>Two Lakhs Twelve Thousand Two Hundred Fifty Eight</t>
  </si>
  <si>
    <t>Two Lakhs Twenty Six Thousand Two Hundred Eighty</t>
  </si>
  <si>
    <t>Three Lakhs Forty Four Thousand Nine Hundred Fourteen</t>
  </si>
  <si>
    <t xml:space="preserve">One Lakh Fifty Seven Thousand Three Hundred Fifty Nine </t>
  </si>
  <si>
    <t>Fourteen Lakhs Two Thousand Six Hundred Seventy</t>
  </si>
  <si>
    <t>Four Lakhs Eighty Three Thousand Ten</t>
  </si>
  <si>
    <t xml:space="preserve">Twelve Thousand </t>
  </si>
  <si>
    <t xml:space="preserve">One Lakh Sixty Five Thousand   </t>
  </si>
  <si>
    <t>Nine Lakhs Eight Thousand One Hundred Twenty</t>
  </si>
  <si>
    <t>Sixteen thousand Eight Hundred Fifty Four</t>
  </si>
  <si>
    <t>Fouteen Lakhs Sixty Six Thousand</t>
  </si>
  <si>
    <t>Six Lakhs Twenty Eight Thousand Eight Hundred Seventy Six</t>
  </si>
  <si>
    <t>Two Lakhs Eighty Eight Thousand Two Hundred Two</t>
  </si>
  <si>
    <t>Sixty Four Thousand Nine Hundred</t>
  </si>
  <si>
    <t>Seventy Thousand Seven Hundred Eighty Six</t>
  </si>
  <si>
    <t>Seventy Thousand Seven Hundred Eighty Seven</t>
  </si>
  <si>
    <t>Thirty Five Thousand Six Hundred Forty Nine</t>
  </si>
  <si>
    <t>Three Lakhs One Thousand Four Hundred Three</t>
  </si>
  <si>
    <t xml:space="preserve">Six Lakhs Fifty Thousand </t>
  </si>
  <si>
    <t>One Lakh One Thousand Three Hundred Thirty Five</t>
  </si>
  <si>
    <t>Thirty Two Thousand Four Hundred Eight</t>
  </si>
  <si>
    <t>Three Lakhs Seventy Five Thousand</t>
  </si>
  <si>
    <t>One Lakh Five Thousand One Hundred Thirty Nine</t>
  </si>
  <si>
    <t>One Lakh Twenty Nine Thousand One Hundred Thirty</t>
  </si>
  <si>
    <t>Three Lakhs Twenty Four Thousand Three Hundred</t>
  </si>
  <si>
    <t>One Lakh Fifty One Thousand</t>
  </si>
  <si>
    <t>Sixty Six Thousand Five Hundred</t>
  </si>
  <si>
    <t>Three Lakhs Two Thousand Four Hundred</t>
  </si>
  <si>
    <t>Sixty Four Thousand Five Hundred Fifty Seven</t>
  </si>
  <si>
    <t>Three Lakhs Seventy Nine Thousand Three Hundred Eighty Eight</t>
  </si>
  <si>
    <t>Nine Lakhs Twenty Two Thousand Four Hundred Seventy Six</t>
  </si>
  <si>
    <t>Two Lakhs Eighty One Thousand Eight Hundred</t>
  </si>
  <si>
    <t>Eleven Lakhs Six Thousand Six Hundred Forty</t>
  </si>
  <si>
    <t>Forty Six Thousand Four Hundred Ninety Eight</t>
  </si>
  <si>
    <t>Two Lakhs Seven thousand</t>
  </si>
  <si>
    <t>Forty Four Thousand Four Hundred</t>
  </si>
  <si>
    <t>Three Lakhs Eighty Two Thousand</t>
  </si>
  <si>
    <t>Two Lakhs Two Thousand Three Hundred Seventy</t>
  </si>
  <si>
    <t xml:space="preserve">Forty Five Thousand </t>
  </si>
  <si>
    <t>One Lakh Fifty thousand Eight Hundred Sixty</t>
  </si>
  <si>
    <t>Two Thousand One Hundred Twelve</t>
  </si>
  <si>
    <t>One Lakh Ninety Thousand</t>
  </si>
  <si>
    <t>One Lakh Sixty Five Thousand Nine Hundred Ten</t>
  </si>
  <si>
    <t>One Lakh Forty Six Thousand Seven Hundred Ninety</t>
  </si>
  <si>
    <t>Five Lakhs Sixty Five Thousand Four Hundred Fifty Seven</t>
  </si>
  <si>
    <t>Fifty Seven thousand Eight Hundred Twenty Nine</t>
  </si>
  <si>
    <t xml:space="preserve">Two Lakhs Five Thousand </t>
  </si>
  <si>
    <t xml:space="preserve">Four Lakhs Sixty Two Thousand </t>
  </si>
  <si>
    <t>Fourteen Thousand Five Hundred</t>
  </si>
  <si>
    <t>Two Lakhs Forty Six Thousand Eighty Two</t>
  </si>
  <si>
    <t>Two Lakhs Twenty Six Thousand Six Hundred Eighty Two</t>
  </si>
  <si>
    <t>Thirteen Thousand Six Hundred Forty Five</t>
  </si>
  <si>
    <t>Twelve Thousand Nine Hundred Sixty Three</t>
  </si>
  <si>
    <t>Twelve Thousand Four Hundred Thirty One</t>
  </si>
  <si>
    <t>Seven Lakhs Sixty One Thousand Two Hundred</t>
  </si>
  <si>
    <t>Seventy One Thousand One Hundred Sixty</t>
  </si>
  <si>
    <t>Two Lakhs Ten thousand Two Hundred Twelve</t>
  </si>
  <si>
    <t>Five Lakhs Twenty Two Thousand Nine Hundred</t>
  </si>
  <si>
    <t>Nineteen Thousand Six Hundred</t>
  </si>
  <si>
    <t>Sixty Two Thousand Five Hundred</t>
  </si>
  <si>
    <t>Sixty Three Thousand Six Hundred Eighteen</t>
  </si>
  <si>
    <t>One Lakh Fifty Thousand Twenty</t>
  </si>
  <si>
    <t>Eight Lakhs Forty Four Thousand</t>
  </si>
  <si>
    <t>Eight Lakhs Twenty Two Thousand Nine Hundred Sixty Seven</t>
  </si>
  <si>
    <t>Two Lakhs Twenty Seven thousand One Hundred Ninety</t>
  </si>
  <si>
    <t>Twelve Lakhs Twenty Six Thousand Seven Hundred Thirty Six</t>
  </si>
  <si>
    <t>Twelve Lakhs Twenty one Thousand Four Hundred Fifty Eight</t>
  </si>
  <si>
    <t>Fifty Five Thousand</t>
  </si>
  <si>
    <t>Fifteen Thousand Two Hundred Forty One</t>
  </si>
  <si>
    <t>Three Lakhs Seventy Eight thousand Four Hundred</t>
  </si>
  <si>
    <t>Twenty Nine Thousand Four Hundred Twenty</t>
  </si>
  <si>
    <t>Twenty Three Thousand Nine Hundred Fifty Three</t>
  </si>
  <si>
    <t>Seventy Six Thousand Five Hundred Thirty Five</t>
  </si>
  <si>
    <t>One Lakh Seventy Eight Thousand Nine Hundred Twenty</t>
  </si>
  <si>
    <t xml:space="preserve">Ninety Five Lakhs Thirty Six Thousand </t>
  </si>
  <si>
    <t xml:space="preserve">Four Thousand </t>
  </si>
  <si>
    <t>Six Lakhs Ninety Two Thousand Four Hundred</t>
  </si>
  <si>
    <t>Twenty Lakhs Six Thousand Five Hundred</t>
  </si>
  <si>
    <t>One Lakh Twenty Three Thousand Two Hundred Sixty Five</t>
  </si>
  <si>
    <t>Ten Thousand Three Hundred Forty Four</t>
  </si>
  <si>
    <t>Forty Two Thousand Nine Hundred Thirty Two</t>
  </si>
  <si>
    <t>Three Thousand Three Hundred Ninety Eight</t>
  </si>
  <si>
    <t>One Crore Three Lakhs Sixteen Thousand Two Hundred Ninety one</t>
  </si>
  <si>
    <t>Thirty Six Thousand Eight Hundred Sixty Four</t>
  </si>
  <si>
    <t>One Lakh Two Thousand Nine Hundred Fifty Seven</t>
  </si>
  <si>
    <t xml:space="preserve">Fifty Five Thousand </t>
  </si>
  <si>
    <t xml:space="preserve">Twenty Three Thousand </t>
  </si>
  <si>
    <t xml:space="preserve">Eighty Two Thousand </t>
  </si>
  <si>
    <t>Twenty Four Thousand Seventy Four</t>
  </si>
  <si>
    <t xml:space="preserve">Three Lakhs Fifty Thousand </t>
  </si>
  <si>
    <t xml:space="preserve">One Lakh Twenty Thousand </t>
  </si>
  <si>
    <t>Received Amount ( In Rs.)</t>
  </si>
  <si>
    <t>Received Amount (In Words)</t>
  </si>
  <si>
    <t>One lakh thirty one Thousand five hundred twenty five only</t>
  </si>
  <si>
    <t>Two lakh forty six thousand two hundred ninty three and eighty only</t>
  </si>
  <si>
    <t>Seventy Nine thousand thirty four only</t>
  </si>
  <si>
    <t>Tweleve  Lakh three thousand two hundred only</t>
  </si>
  <si>
    <t>Sixty  thousand seven hundred fifity only</t>
  </si>
  <si>
    <t>Twenty eight thousand eight hundred thirty three only</t>
  </si>
  <si>
    <t>Two crore seven lakh fifiteen thousand six hundred ninty nine only</t>
  </si>
  <si>
    <t>Four Lakhs Twenty Thousand Six Hundred Thirty</t>
  </si>
  <si>
    <t>Six lakh sixty four Thousand  eight hundred nine and paise sixty five only</t>
  </si>
  <si>
    <t>Three lakh twenty two Thousand four hundred ninety six only</t>
  </si>
  <si>
    <t>Six lakh fourty nine thousand three hundred sixty one only</t>
  </si>
  <si>
    <t>Dr Shrikala Baliga, Kasturba Medical College, Mangalore</t>
  </si>
  <si>
    <t>Dr Jayashree Bhat, Kasturba Medical College, Mangalore</t>
  </si>
  <si>
    <t>Dr Unnikrishnan B, Kasturba Medical College, Mangalore</t>
  </si>
  <si>
    <t>Dr.Rajesh G., Manipal College of Dental Sciences, Mangalore</t>
  </si>
  <si>
    <t>Dr. Anujith Kumar, School of Regenerative Medicine-Bengaluru</t>
  </si>
  <si>
    <t>Dr. Sudha Vidyasagar, Kasturba Medical College-Manipal</t>
  </si>
  <si>
    <t>Dr. Padmakumar, Kasturba Medical College-Manipal</t>
  </si>
  <si>
    <t>Dr. Tom Devasia, Kasturba Medical College-Manipal</t>
  </si>
  <si>
    <t>Dr.Krishnaprasad, Kasturba Medical College Hospital, Attavar-Mangalore</t>
  </si>
  <si>
    <t>Dr Sanjay M Pattanshetty, Manipal Academy of Higher Education, Manipal</t>
  </si>
  <si>
    <t>Dr. Rekha Shenoy, Manipal College of Pharmaceutical Sciences-manipal</t>
  </si>
  <si>
    <t>Dr. K Sathyamoorty, School of Life Sciences-Kasturba Medical College, Manipal</t>
  </si>
  <si>
    <t>Dr. Srinivas Mutalik, Manipal College of Pharmaceutical Sciences-manipal</t>
  </si>
  <si>
    <t>Dean, Manipal College of Nursing- Manipal</t>
  </si>
  <si>
    <t>Sanjana Vivek, Manipal Institute of Technology- Manipal</t>
  </si>
  <si>
    <t>Morris Jawahar, Manipal Institute of Technology- Manipal</t>
  </si>
  <si>
    <t>Dr. P Sugandhi Rao, Kasturba Medical College- Manipal</t>
  </si>
  <si>
    <t>Dr. C.Mallikarjuna Rao, Manipal College of Pharmaceutical Sciences-manipal</t>
  </si>
  <si>
    <t>Dr. Sudha Vidyasagar, Kasturba Medical College- Manipal</t>
  </si>
  <si>
    <t>Dr. Veena Kamath, Kasturba Medical College- Manipal</t>
  </si>
  <si>
    <t>Dr. Lavanya G Rao, Kasturba Medical College- Manipal</t>
  </si>
  <si>
    <t>Dr. Pragna Rao, Kasturba Medical College- Manipal</t>
  </si>
  <si>
    <t>Dr. Mahesh M.G, Manipal Institute of Technology- Manipal</t>
  </si>
  <si>
    <t>Mr. Umesh Thonse, Kasturba Medical College- Manipal</t>
  </si>
  <si>
    <t>Mr. Gautham Shenoy, Manipal College of Pharmaceutical Sciences- Manipal</t>
  </si>
  <si>
    <t>Dr.Prabha Adhikari, Kasturba Medical College Hospital , Attavar- Mangalore</t>
  </si>
  <si>
    <t>Dr. Rajarshi Pal, School of Regenerative Medicine- Bengaluru</t>
  </si>
  <si>
    <t>Dr. Mukhyaprana Prabhu, Kasturba Medical College- Manipal</t>
  </si>
  <si>
    <t>Dr. Srinivas Mutalik, Manipal College of Pharmaceutical Sciences- Manipal</t>
  </si>
  <si>
    <t>Dr. Pramoda K.Shetty, Manipal Institute of Technology- Manipal</t>
  </si>
  <si>
    <t>Dr. Kiran Acharya, Kasturba Medical College- Manipal</t>
  </si>
  <si>
    <t>Dr.Surendra Kamath, Kasturba Medical College Hospital , Attavar- Mangalore</t>
  </si>
  <si>
    <t>Dr.Pramod Kumar, Kasturba Medical College Hospital , Attavar- Mangalore</t>
  </si>
  <si>
    <t>Dr.Krishnaprasad, Kasturba Medical College Hospital , Attavar- Mangalore</t>
  </si>
  <si>
    <t>Dean,  Manipal College of Nursing- Manipal</t>
  </si>
  <si>
    <t>Dr. K Sathyamoorty, School of Life Sciences, Kasturba Medical College, Manipal</t>
  </si>
  <si>
    <t>Dr. Mohan Rao K, Manipal Institute of Technology-Manipal</t>
  </si>
  <si>
    <t>Dr. J.Venkata Rao, Manipal College of Pharmaceutical Sciences- Manipal</t>
  </si>
  <si>
    <t>Dr. Ramesh R Bhonde, School of Regenerative Medicine- Bangalore</t>
  </si>
  <si>
    <t>Dr K Satyamoorthy, School of Life Sciences, Kasturba Medical College, Manipal</t>
  </si>
  <si>
    <t>Dr. M. Raja Sekhar, School of Life Sciences, Kasturba Medical College, Manipal</t>
  </si>
  <si>
    <t>Dr. B.S. Satish Rao, School of Life Sciences, Kasturba Medical College, Manipal</t>
  </si>
  <si>
    <t>Dr. Saadi Abdul Vahab, School of Life Sciences, Kasturba Medical College, Manipal</t>
  </si>
  <si>
    <t>Sh.Venu Seenappa, School of Life Sciences, Kasturba Medical College, Manipal</t>
  </si>
  <si>
    <t>Ms.Mallika Priya, School of Life Sciences, Kasturba Medical College, Manipal</t>
  </si>
  <si>
    <t>Mr.M.N. Phani, School of Life Sciences, Kasturba Medical College, Manipal</t>
  </si>
  <si>
    <t>Ms.Samatha Bhat, School of Life Sciences, Kasturba Medical College, Manipal</t>
  </si>
  <si>
    <t>Dr K.K Mahato, School of Life Sciences, Kasturba Medical College, Manipal</t>
  </si>
  <si>
    <t>Dr. Shamaprasada K, School of Life Sciences, Kasturba Medical College, Manipal</t>
  </si>
  <si>
    <t>Dr. Manjunath B. Joshi, School of Life Sciences, Kasturba Medical College, Manipal</t>
  </si>
  <si>
    <t>Ms.Kavitha, School of Life Sciences, Kasturba Medical College, Manipal</t>
  </si>
  <si>
    <t>Sh.Himanshu Gupta, School of Life Sciences, Kasturba Medical College, Manipal</t>
  </si>
  <si>
    <t>Dr. Mutiu Wunmi Alabi, School of Life Sciences, Kasturba Medical College, Manipal</t>
  </si>
  <si>
    <t>Supriti Gosh, School of Life Sciences, Kasturba Medical College, Manipal</t>
  </si>
  <si>
    <t>Dr K.P. Guruprasad, School of Life Sciences, Kasturba Medical College, Manipal</t>
  </si>
  <si>
    <t>Dr. Sanjiban Chakrabarty, School of Life Sciences, Kasturba Medical College, Manipal</t>
  </si>
  <si>
    <t>Dr. Rekha Shenoy, Manipal College of Pharmaceutical Sciences- Manipal</t>
  </si>
  <si>
    <t>Dr. C.Mallikarjuna Rao, Manipal College of Pharmaceutical Sciences- Manipal</t>
  </si>
  <si>
    <t>Dr. M.K. Unnikrishnan, Manipal College of Pharmaceutical Sciences- Manipal</t>
  </si>
  <si>
    <t>Dr. N.Udupa, Manipal College of Pharmaceutical Sciences- Manipal</t>
  </si>
  <si>
    <t>Dr.Janodia Manthan Dilipkumar, Manipal College of Pharmaceutical Sciences- Manipal</t>
  </si>
  <si>
    <t>Dr K Nandakumar, Manipal College of Pharmaceutical Sciences- Manipal</t>
  </si>
  <si>
    <t>Ms.Shoja M H, Manipal College of Pharmaceutical Sciences- Manipal</t>
  </si>
  <si>
    <t>Dr. Anoop Kishore, Manipal College of Pharmaceutical Sciences- Manipal</t>
  </si>
  <si>
    <t>Ms.Ruchi Verma, Manipal College of Pharmaceutical Sciences- Manipal</t>
  </si>
  <si>
    <t>Mr.P. Picheswara Rao, Manipal College of Pharmaceutical Sciences- Manipal</t>
  </si>
  <si>
    <t>Mr.Lalit Kumar, Manipal College of Pharmaceutical Sciences- Manipal</t>
  </si>
  <si>
    <t>Mr.Anuraag Murulidharan, Manipal College of Pharmaceutical Sciences- Manipal</t>
  </si>
  <si>
    <t>Ms.Managuli Renuka Suresh, Manipal College of Pharmaceutical Sciences- Manipal</t>
  </si>
  <si>
    <t>Mr.Prateek Jain, Manipal College of Pharmaceutical Sciences- Manipal</t>
  </si>
  <si>
    <t>Mr.Devkar Raviraj Anand, Manipal College of Pharmaceutical Sciences- Manipal</t>
  </si>
  <si>
    <t>Dr. Usha Y Nayak, Manipal College of Pharmaceutical Sciences- Manipal</t>
  </si>
  <si>
    <t>Dr.K.S.R. Pai, Manipal College of Pharmaceutical Sciences- Manipal</t>
  </si>
  <si>
    <t>Sanchari Basu Mallik, Manipal College of Pharmaceutical Sciences- Manipal</t>
  </si>
  <si>
    <t>Dr. Subrahmanyam V M, Manipal College of Pharmaceutical Sciences- Manipal</t>
  </si>
  <si>
    <t>Mr.Asim Priyendu, Manipal College of Pharmaceutical Sciences- Manipal</t>
  </si>
  <si>
    <t>Ms.Shilpee, Manipal College of Pharmaceutical Sciences- Manipal</t>
  </si>
  <si>
    <t>Mr.Hitesh Vitthal Jagani, Manipal College of Pharmaceutical Sciences- Manipal</t>
  </si>
  <si>
    <t>Dr. Ranjitha S Shetty, Kasturba Medical College-Manipal</t>
  </si>
  <si>
    <t>Dr. Veena Kamath, Kasturba Medical College-Manipal</t>
  </si>
  <si>
    <t>Dr. Avinash Shetty, Kasturba Medical College-Manipal</t>
  </si>
  <si>
    <t>Dr. Guruprasad Kalthur, Kasturba Medical College-Manipal</t>
  </si>
  <si>
    <t>Dr. Dinesh Nayak, Kasturba Medical College-Manipal</t>
  </si>
  <si>
    <t>Dr. Kavitha Saravu, Kasturba Medical College-Manipal</t>
  </si>
  <si>
    <t>Dr. Mukhyaprana Prabhu, Kasturba Medical College-Manipal</t>
  </si>
  <si>
    <t>Dr. Kumar M R Bhat, Kasturba Medical College-Manipal</t>
  </si>
  <si>
    <t>Dr. Asha Hegde, Kasturba Medical College-Manipal</t>
  </si>
  <si>
    <t>Dr. K M Girisha, Kasturba Medical College-Manipal</t>
  </si>
  <si>
    <t>Dr. Girisha K M, Kasturba Medical College-Manipal</t>
  </si>
  <si>
    <t>Dr. Muralidhar Verma, Kasturba Medical College-Manipal</t>
  </si>
  <si>
    <t>Dr. Raviraj Acharya, Kasturba Medical College-Manipal</t>
  </si>
  <si>
    <t>Dr. Psvn Sharma, Kasturba Medical College-Manipal</t>
  </si>
  <si>
    <t>Dr. Solange Smith Lewis, Kasturba Medical College-Manipal</t>
  </si>
  <si>
    <t>Dr. Laxminarayan Bairy, Kasturba Medical College-Manipal</t>
  </si>
  <si>
    <t>Dr. Pratap Kumar, Kasturba Medical College-Manipal</t>
  </si>
  <si>
    <t>Dr. Satish Pai, Kasturba Medical College-Manipal</t>
  </si>
  <si>
    <t>Mr. Sachin D Hanguntikar, Kasturba Medical College-Manipal</t>
  </si>
  <si>
    <t>Dr. Donald J. Fernandes, Kasturba Medical College-Manipal</t>
  </si>
  <si>
    <t>Dr. Leslie Lewis, Kasturba Medical College-Manipal</t>
  </si>
  <si>
    <t>Dr. Chiranjay Mukhopadhyay, Kasturba Medical College-Manipal</t>
  </si>
  <si>
    <t>Dr. C Ganesh Pai, Kasturba Medical College-Manipal</t>
  </si>
  <si>
    <t>Ms.Shubhashree Uppangala, Kasturba Medical College-Manipal</t>
  </si>
  <si>
    <t>Dr. Kiran Acharya, Kasturba Medical College-Manipal</t>
  </si>
  <si>
    <t>Mr. Abdul Mueed Bidchol, Kasturba Medical College-Manipal</t>
  </si>
  <si>
    <t>Dr. Raja Gopal K  V, Kasturba Medical College-Manipal</t>
  </si>
  <si>
    <t>Dr. Satish Kumar Adiga, Kasturba Medical College-Manipal</t>
  </si>
  <si>
    <t>Mr. Rishikesh Kumar, Kasturba Medical College-Manipal</t>
  </si>
  <si>
    <t>Mr. Umesh Thonse, Kasturba Medical College-Manipal</t>
  </si>
  <si>
    <t>Dr. Shayamal Guruvare, Kasturba Medical College-Manipal</t>
  </si>
  <si>
    <t>Dr. Karthik S Udupa, Kasturba Medical College-Manipal</t>
  </si>
  <si>
    <t>Ms. Sandhya Kumari M V, Kasturba Medical College-Manipal</t>
  </si>
  <si>
    <t>Dr. Anju Shukla, Kasturba Medical College-Manipal</t>
  </si>
  <si>
    <t>Dr. Ashwini Kumar Mohapatra, Kasturba Medical College-Manipal</t>
  </si>
  <si>
    <t>Dr. Vamsi Krishna Kamana, Kasturba Medical College-Manipal</t>
  </si>
  <si>
    <t>Dr. Ranjan Shetty, Kasturba Medical College-Manipal</t>
  </si>
  <si>
    <t>Dr. Richard Lobo, Manipal College of Pharmaceutical Sciences- Manipal</t>
  </si>
  <si>
    <t>Dr. Veena K D, Schoolof Allied Health Sciences, Kasturba Medical College, Manipal</t>
  </si>
  <si>
    <t>Dr. Arun Maiya, Schoolof Allied Health Sciences, Kasturba Medical College, Manipal</t>
  </si>
  <si>
    <t>Dr. P Hari Prakash, Schoolof Allied Health Sciences, Kasturba Medical College, Manipal</t>
  </si>
  <si>
    <t>Mr.Rahul P Kotian, Schoolof Allied Health Sciences, Kasturba Medical College, Manipal</t>
  </si>
  <si>
    <t>Dr. V. Sundar Kumar, Schoolof Allied Health Sciences, Kasturba Medical College, Manipal</t>
  </si>
  <si>
    <t>Dr. Kr Banumathe, Schoolof Allied Health Sciences, Kasturba Medical College, Manipal</t>
  </si>
  <si>
    <t>Dr. B Rajashekar, Schoolof Allied Health Sciences, Kasturba Medical College, Manipal</t>
  </si>
  <si>
    <t>Mr.N. Manikandan, Schoolof Allied Health Sciences, Kasturba Medical College, Manipal</t>
  </si>
  <si>
    <t>Dr P U Saxena , Dept Of Oncology, Kasturba Medical College, Mangalore</t>
  </si>
  <si>
    <t>Dr Shantharam Baliga, Kasturba Medical College, Mangalore</t>
  </si>
  <si>
    <t>Ph D Scholarship (Sowparnika S), Kasturba Medical College, Mangalore</t>
  </si>
  <si>
    <t>Poornima Bhagavath, Manipal Institute of Technology- Manipal</t>
  </si>
  <si>
    <t>Prof. K. Manjunatha Prasad, Manipal Institute of Technology- Manipal</t>
  </si>
  <si>
    <t>Dr. Lewlyn L. Raj Rodrigus, Manipal Institute of Technology- Manipal</t>
  </si>
  <si>
    <t>Dr. Sudha D.Kamath, Manipal Institute of Technology- Manipal</t>
  </si>
  <si>
    <t>Mr.Vijendra Prabhu, Manipal Institute of Technology- Manipal</t>
  </si>
  <si>
    <t>Dr Shounak De, Manipal Institute of Technology- Manipal</t>
  </si>
  <si>
    <t>Dr. V.H.S Murthy, Manipal Institute of Technology- Manipal</t>
  </si>
  <si>
    <t>Dr Manohar Pai M M, Manipal Institute of Technology- Manipal</t>
  </si>
  <si>
    <t>Prof. Ashok Rao, Manipal Institute of Technology- Manipal</t>
  </si>
  <si>
    <t>Dr Vinod V Thomas, Manipal Institute of Technology- Manipal</t>
  </si>
  <si>
    <t>Dr. Gowrish Rao K, Manipal Institute of Technology- Manipal</t>
  </si>
  <si>
    <t>Dr. B.V.Rajenda, Manipal Institute of Technology- Manipal</t>
  </si>
  <si>
    <t>Dr. Raviprakash Y, Manipal Institute of Technology- Manipal</t>
  </si>
  <si>
    <t>Dr.Poornesh P, Manipal Institute of Technology- Manipal</t>
  </si>
  <si>
    <t>Dr. Shamaprasada K, Manipal Institute of Technology- Manipal</t>
  </si>
  <si>
    <t>Dr. Dhananjaya Kekuda, Manipal Institute of Technology- Manipal</t>
  </si>
  <si>
    <t>Mr.Ashwath Rao, Manipal Institute of Technology- Manipal</t>
  </si>
  <si>
    <t>Dr. I. Thirunavukkarasu, Manipal Institute of Technology- Manipal</t>
  </si>
  <si>
    <t>Mr.Partha Doshi, Manipal Institute of Technology- Manipal</t>
  </si>
  <si>
    <t>Ms.V. Dhriti, Manipal Institute of Technology- Manipal</t>
  </si>
  <si>
    <t>Mr.Sampath Kumar, Manipal Institute of Technology- Manipal</t>
  </si>
  <si>
    <t>Mr.M Selva Kumar, Manipal Institute of Technology- Manipal</t>
  </si>
  <si>
    <t>Dr. Mohan Rao K, Manipal Institute of Technology- Manipal</t>
  </si>
  <si>
    <t>Mr.Jayaram K, Manipal Institute of Technology- Manipal</t>
  </si>
  <si>
    <t>Dr. Bharath Raj Guru, Manipal Institute of Technology- Manipal</t>
  </si>
  <si>
    <t>Mrs Sushmitha Karkada, Manipal College of Nursing- Manipal</t>
  </si>
  <si>
    <t>Mrs Ansuya, Manipal College of Nursing- Manipal</t>
  </si>
  <si>
    <t>Dr. Anice George, Manipal College of Nursing- Manipal</t>
  </si>
  <si>
    <t>Dr. Pradip Kumar Sarkar, Manipal Academy of Higher Education, Manipal</t>
  </si>
  <si>
    <t>Dr. R. Srivenkatesan, Manipal Academy of Higher Education, Manipal</t>
  </si>
  <si>
    <t>Dr.G Arun Kumar, Manipal Academy of Higher Education, Manipal</t>
  </si>
  <si>
    <t>Dr. K.M. Prasad, Manipal Academy of Higher Education, Manipal</t>
  </si>
  <si>
    <t>Dr. Santhosh Chidangil, Manipal Academy of Higher Education, Manipal</t>
  </si>
  <si>
    <t>Dr. H.G.Joshi, Manipal Academy of Higher Education, Manipal</t>
  </si>
  <si>
    <t>Dr.Gurumurthy Gp, Manipal Academy of Higher Education, Manipal</t>
  </si>
  <si>
    <t>Dr. Debbijoy Bhattacharya, Manipal Academy of Higher Education, Manipal</t>
  </si>
  <si>
    <t>Dr. Shreemathi S.Mayya, Manipal Academy of Higher Education, Manipal</t>
  </si>
  <si>
    <t>Dr. Suresh D. Kulkarni, Manipal Academy of Higher Education, Manipal</t>
  </si>
  <si>
    <t>Jose Mamman, Manipal Academy of Higher Education, Manipal</t>
  </si>
  <si>
    <t>Dr.Abdul Ajees, Manipal Academy of Higher Education, Manipal</t>
  </si>
  <si>
    <t>Mr.Prakash Narayanan, Manipal Academy of Higher Education, Manipal</t>
  </si>
  <si>
    <t>Dr. Rajeev Kumar Sinha, Manipal Academy of Higher Education, Manipal</t>
  </si>
  <si>
    <t>Dr. Unnikrishnan V.K, Manipal Academy of Higher Education, Manipal</t>
  </si>
  <si>
    <t>Mr.Aravind Kumar, Manipal Academy of Higher Education, Manipal</t>
  </si>
  <si>
    <t>Dr. Anand V, Manipal Academy of Higher Education, Manipal</t>
  </si>
  <si>
    <t>Ms.Aswathy Raj. S, Manipal Academy of Higher Education, Manipal</t>
  </si>
  <si>
    <t>Mr.Subbaiah, Manipal Academy of Higher Education, Manipal</t>
  </si>
  <si>
    <t>Salary &amp; other benefits for a rickettsiologist to continue research on rickettsial dieases &amp; initiation of rickettsai lab @ Manipal Academy of Higher Education, Manipal</t>
  </si>
  <si>
    <t>Towards Reimbursement of travel of students of Manipal Academy of Higher Education, Manipal to UMC Groningen-2015 batch</t>
  </si>
  <si>
    <t>Dr. Ashok Gnanasekaran, Manipal Academy of Higher Education, Manipal</t>
  </si>
  <si>
    <t>Dr. Nandini Lakshmikantha, Manipal Academy of Higher Education, Manipal</t>
  </si>
  <si>
    <t>Ms.Anitha Jagadesh, Manipal Academy of Higher Education, Manipal</t>
  </si>
  <si>
    <t>Dr. Padma Rani, Manipal Academy of Higher Education, Manipal</t>
  </si>
  <si>
    <t>Mr Nikhil Ramachandra, Manipal Academy of Higher Education, Manipal</t>
  </si>
  <si>
    <t>Dr.Jayashree A Dharmadhikari, Manipal Academy of Higher Education, Manipal</t>
  </si>
  <si>
    <t>Dr Ramachandra Kamath, Manipal Academy of Higher Education, Manipal</t>
  </si>
  <si>
    <t>Dr. Arvind Kumar, Manipal Academy of Higher Education, Manipal</t>
  </si>
  <si>
    <t>Prof Sundar Sarrukai, Mcph-Manipal Academy of Higher Education, Manipal</t>
  </si>
  <si>
    <t>Dr H G Joshi, Coordinator, Bop Manipal Academy of Higher Education, Manipal</t>
  </si>
  <si>
    <t>Dr Anand V, Manipal Academy of Higher Education, Manipal</t>
  </si>
  <si>
    <t>Dr John Solomon MPT, Associate Professor, Dept of Physiotherapy, School of Allied Health Sciences, Manipal</t>
  </si>
  <si>
    <t>Dr.B.V Tantry, Kasturba Medical College Hospital, Attavar-Mangalore</t>
  </si>
  <si>
    <t>Dr.Maria Kuruvilla, Kasturba Medical College Hospital, Attavar-Mangalore</t>
  </si>
  <si>
    <t>Dr.Surendra Kamath, Kasturba Medical College Hospital, Attavar-Mangalore</t>
  </si>
  <si>
    <t>Dr.Prabha Adhikari, Kasturba Medical College Hospital, Attavar-Mangalore</t>
  </si>
  <si>
    <t>Dr.John Rampuram, Kasturba Medical College Hospital, Attavar-Mangalore</t>
  </si>
  <si>
    <t>Dr.Supriya Hegde, Kasturba Medical College Hospital, Attavar-Mangalore</t>
  </si>
  <si>
    <t>Dr. Ashitha , Manipal College of Dental Sciences, Mangalore</t>
  </si>
  <si>
    <t>Manipal College of Dental Sciences, Mangalore</t>
  </si>
  <si>
    <t>Dr Shashidar Acharya, Manipal College of Dental Sciences,  Manipal</t>
  </si>
  <si>
    <t>Dr Shashidar Acharya, Manipal College of Dental Sciences, Manipal</t>
  </si>
  <si>
    <t>Dr Neeta Shetty, Manipal College of Dental Sciences, Mangalore</t>
  </si>
  <si>
    <t>Dr Shashidhar Acharya, Manipal College of Dental Sciences, Manipal</t>
  </si>
  <si>
    <t xml:space="preserve"> Dr Ravikiran Ongole (Coordinator);Manipal College of Dental Sciences, Mangalore
Dr. Radhika Chigurupati  (Principal Investigator Us)</t>
  </si>
  <si>
    <t>Dr. Ramya Shenoy, Manipal College of Dental Sciences, Mangalore</t>
  </si>
  <si>
    <t>Dr. Kundabala M, Manipal College of Dental Sciences, Mangalore</t>
  </si>
  <si>
    <t>Dr. Sudha Warrier, School of Regenerative Medicine- Bengaluru</t>
  </si>
  <si>
    <t>Dr. Anujith Kumar, School of Regenerative Medicine- Bengaluru</t>
  </si>
  <si>
    <t>Dr. Anandh D, School of Regenerative Medicine- Bengaluru</t>
  </si>
  <si>
    <t>Dr. K. Sobha, School of Regenerative Medicine- Bengaluru</t>
  </si>
  <si>
    <t>Dr. Jyothi Prasanna, School of Regenerative Medicine- Bengaluru</t>
  </si>
  <si>
    <t>Dr. Indrani Datta, School of Regenerative Medicine- Bengaluru</t>
  </si>
  <si>
    <t>Ms.Chatty Venkata Sowmya Jahanvi, School of Regenerative Medicine- Bengaluru</t>
  </si>
  <si>
    <t>Dr. Ramesh R Bhonde, School of Regenerative Medicine- Bengaluru</t>
  </si>
  <si>
    <t>Dr.Indrani Datta, School of Regenerative Medicine- Bengaluru</t>
  </si>
  <si>
    <t>Dr. Pawan Kumar Gupta, School of Regenerative Medicine- Bengaluru</t>
  </si>
  <si>
    <t>Dr Rajarshi Pal and Co-Ordinator Dr Rameshchandra Bhonde, School of Regenerative Medicine- Bengaluru</t>
  </si>
  <si>
    <t>Chatty Venkata Sowmya Jahnav, School of Regenerative Medicine- Bengaluru</t>
  </si>
  <si>
    <t>Dr R Ramesh B, School of Regenerative Medicine- Bengaluru</t>
  </si>
  <si>
    <t>Dr Anujith Kumar Kv, School of Regenerative Medicine- Bengaluru</t>
  </si>
  <si>
    <t>Dr Indrani Datta, School of Regenerative Medicine- Bengaluru</t>
  </si>
  <si>
    <t>Dr.Sangeetha Priyadarshini, Manipal College of Nursing, Manipal</t>
  </si>
  <si>
    <t>Dr Indira Bairy, Kasturba Medical College, Manipal</t>
  </si>
  <si>
    <t>Dr. Girisha K M, v, Kasturba Medical College, Manipal</t>
  </si>
  <si>
    <t>Dr. Veena Kamath, Kasturba Medical College, Manipal</t>
  </si>
  <si>
    <t>Dr. Arun Chawla, Kasturba Medical College, Manipal</t>
  </si>
  <si>
    <t>Harishchandra Hebbar, School of Information Sciences, Manipal Institute of Technology, Manipal</t>
  </si>
  <si>
    <t>Dr. P Sugandhi Rao, Kasturba Medical College-Manipal</t>
  </si>
  <si>
    <t>Dr.Vivek Pandey, Kasturba Medical College-Manipal</t>
  </si>
  <si>
    <t>Ms.Flona Olvitta D'Souza, Kasturba Medical College-Manipal</t>
  </si>
  <si>
    <t>Dr. Vandana K E, Kasturba Medical College-Manipal</t>
  </si>
  <si>
    <t>Dr K L Bairy, Kasturba Medical College-Manipal</t>
  </si>
  <si>
    <t>Dr. Pawan Kumar, Kasturba Medical College-Manipal</t>
  </si>
  <si>
    <t>Dr. Rajgopal K V, Kasturba Medical College-Manipal</t>
  </si>
  <si>
    <t>Prof. K.M Girisha, Kasturba Medical College-Manipal</t>
  </si>
  <si>
    <t>Dr. Prashanth Bhagavath, Kasturba Medical College-Manipal</t>
  </si>
  <si>
    <t>Dr. Kiran Chawla, Kasturba Medical College-Manipal</t>
  </si>
  <si>
    <t>Dr Sudha Vidyasagar, Dept Of Medicine, Kasturba Medical College-Manipal</t>
  </si>
  <si>
    <t>Dr Ranjan Shetty, Kasturba Medical College-Manipal</t>
  </si>
  <si>
    <t>Dr. Padmakumar,Kasturba Medical College-Manipal</t>
  </si>
  <si>
    <t>Dr. Vidhya Sagar, Kasturba Medical College-Manipal</t>
  </si>
  <si>
    <t>Dr Pragna Rao, Dept Of Biochemistry, Kasturba Medical College-Manipal</t>
  </si>
  <si>
    <t>Dr. Lavanya G Rao, Kasturba Medical College-Manipal</t>
  </si>
  <si>
    <t>Dr. Chythra R Rao, Kasturba Medical College-Manipal</t>
  </si>
  <si>
    <t>Dr Rajgopal K V, Kasturba Medical College-Manipal</t>
  </si>
  <si>
    <t>Dr Vidaysagar, Kasturba Medical College-Manipal</t>
  </si>
  <si>
    <t>Dr. Veena Nayak, Kasturba Medical College-Manipal</t>
  </si>
  <si>
    <t>Dr. M S Vidyasagar, Kasturba Medical College-Manipal</t>
  </si>
  <si>
    <t>Dr. Ganesh Kamath, Kasturba Medical College-Manipal</t>
  </si>
  <si>
    <t>Dr.K L Bairy, Kasturba Medical College-Manipal</t>
  </si>
  <si>
    <t>Dr.Raviraj Acharya, Kasturba Medical College-Manipal</t>
  </si>
  <si>
    <t>Dr. Dipak Ranjan Nayak, Kasturba Medical College-Manipal</t>
  </si>
  <si>
    <t>Dr. Janardhana Aithala, Kasturba Medical College-Manipal</t>
  </si>
  <si>
    <t>Dr Raviraj Acharya, Kasturba Medical College-Manipal</t>
  </si>
  <si>
    <t>Dr Parvathi Bhat &amp; Dr Sudha Vidyasagar, Kasturba Medical College-Manipal</t>
  </si>
  <si>
    <t>Dr. Rishikesh V Behere, Kasturba Medical College-Manipal</t>
  </si>
  <si>
    <t>Dr.Vandana K E, Kasturba Medical College-Manipal</t>
  </si>
  <si>
    <t>, Kasturba Medical College-ManipalDr. Shashidhar</t>
  </si>
  <si>
    <t>Dr Raviraj Acharya, V</t>
  </si>
  <si>
    <t>Dr L Ramachandra, Professor of Surgery, Kasturba Medical College-Manipal</t>
  </si>
  <si>
    <t>Dr Leslie Edward, Prof &amp; Head of Neonatal Intensive Care Unit, Dept of Pediatrics, Kasturba Medical College-Manipal</t>
  </si>
  <si>
    <t>Ms.Shaila Lewis, Manipal College of Pharmaceutical Sciences- Manipal</t>
  </si>
  <si>
    <t>Ms.Pallavi Krishna Shetty, Manipal College of Pharmaceutical Sciences- Manipal</t>
  </si>
  <si>
    <t>Ms.B. Meenashi Vanathi, Manipal College of Pharmaceutical Sciences- Manipal</t>
  </si>
  <si>
    <t>Mr.Syed Sajjad Hussen, Manipal College of Pharmaceutical Sciences- Manipal</t>
  </si>
  <si>
    <t>Mr.Neetinkumar Dnyanoba Reddy, Manipal College of Pharmaceutical Sciences- Manipal</t>
  </si>
  <si>
    <t>Dr. Prashant B. Musmade, Manipal College of Pharmaceutical Sciences- Manipal</t>
  </si>
  <si>
    <t>Ms.Atulya M, Manipal College of Pharmaceutical Sciences- Manipal</t>
  </si>
  <si>
    <t>Ms.Sabeena Sasidharan Pillai, Manipal Academy of Higher Education, Manipal</t>
  </si>
  <si>
    <t>Ms.Geetha Mathew, Manipal College of Pharmaceutical Sciences- Manipal</t>
  </si>
  <si>
    <t>Ananth Naik Nagappa, Manipal College of Pharmaceutical Sciences- Manipal</t>
  </si>
  <si>
    <t>Dr .C Mallikarjun Rao, Manipal College of Pharmaceutical Sciences- Manipal</t>
  </si>
  <si>
    <t>Dr N Udupa, Manipal College of Pharmaceutical Sciences- Manipal</t>
  </si>
  <si>
    <t>Dr Sreenivasa Reddy M, Manipal College of Pharmaceutical Sciences- Manipal</t>
  </si>
  <si>
    <t>Pharma Quality Dept, Manipal College of Pharmaceutical Sciences- Manipal</t>
  </si>
  <si>
    <t>Dr Nandakumar, Manipal College of Pharmaceutical Sciences- Manipal</t>
  </si>
  <si>
    <t>Dr C Mallikarjuna Rao, Manipal College of Pharmaceutical Sciences- Manipal</t>
  </si>
  <si>
    <t>Dr. Jayashree B S, Manipal College of Pharmaceutical Sciences- Manipal</t>
  </si>
  <si>
    <t>Dr C Malikarjuna Rao &amp; Dr K Nandakumar, Manipal College of Pharmaceutical Sciences- Manipal</t>
  </si>
  <si>
    <t>Mr.G Aditya Kiran, Manipal College of Pharmaceutical Sciences- Manipal</t>
  </si>
  <si>
    <t>Principal , Manipal College of Pharmaceutical Sciences- Manipal</t>
  </si>
  <si>
    <t>Dr Atulya, Manipal College of Pharmaceutical Sciences- Manipal</t>
  </si>
  <si>
    <t>Dr. Annamalai Muthusamy, School of Life Sciences, Kasturba Medical College, Manipal</t>
  </si>
  <si>
    <t>Mr.Ravishankra, School of Life Sciences, Kasturba Medical College, Manipal</t>
  </si>
  <si>
    <t>Mr.Vijendra Prabhu, School of Life Sciences, Kasturba Medical College, Manipal</t>
  </si>
  <si>
    <t>Mr.Harish Rotti, School of Life Sciences, Kasturba Medical College, Manipal</t>
  </si>
  <si>
    <t>Dr. Vidhu Sankar Babu, School of Life Sciences, Kasturba Medical College, Manipal</t>
  </si>
  <si>
    <t>Dr.K. K Mahato, School of Life Sciences, Kasturba Medical College, Manipal</t>
  </si>
  <si>
    <t>Dr Guruprasad K P, School of Life Sciences, Kasturba Medical College, Manipal</t>
  </si>
  <si>
    <t>Dr. Murali T.S, School of Life Sciences, Kasturba Medical College, Manipal</t>
  </si>
  <si>
    <t>Ms.Pranita Pai, School of Life Sciences, Kasturba Medical College, Manipal</t>
  </si>
  <si>
    <t>Ms.Preeta Ananthnarayana, School of Life Sciences, Kasturba Medical College, Manipal</t>
  </si>
  <si>
    <t>Ms.Poornima Poojary, School of Life Sciences, Kasturba Medical College, Manipal</t>
  </si>
  <si>
    <t>Dr K Satyamoorthy,School of Life Sciences, Kasturba Medical College, Manipal</t>
  </si>
  <si>
    <t>Dr Ramesh S ve, Schoolof Allied Health Sciences, Kasturba Medical College, Manipal</t>
  </si>
  <si>
    <t>Dr Arun Maiya, Professor, Schoolof Allied Health Sciences, Kasturba Medical College, Manipal</t>
  </si>
  <si>
    <t>Ms Sebestina Anita D'souza, Schoolof Allied Health Sciences, Kasturba Medical College, Manipal</t>
  </si>
  <si>
    <t>Dr John Solomon, Dpet of Physiotherapy, Schoolof Allied Health Sciences, Kasturba Medical College, Manipal</t>
  </si>
  <si>
    <t>Mr.M.M. Mahesh, Schoolof Allied Health Sciences, Kasturba Medical College, Manipal</t>
  </si>
  <si>
    <t>Dr.Bhamini K.Rao, Schoolof Allied Health Sciences, Kasturba Medical College, Manipal</t>
  </si>
  <si>
    <t>Shiwani Tiwari, Schoolof Allied Health Sciences, Kasturba Medical College, Manipal</t>
  </si>
  <si>
    <t>Dr. Gopee Krishnan, Schoolof Allied Health Sciences, Kasturba Medical College, Manipal</t>
  </si>
  <si>
    <t>Dr. Shivani Tiwari, Schoolof Allied Health Sciences, Kasturba Medical College, Manipal</t>
  </si>
  <si>
    <t>Dr. Johnson Alex, Schoolof Allied Health Sciences, Kasturba Medical College, Manipal</t>
  </si>
  <si>
    <t>Ms Swetha M, Schoolof Allied Health Sciences, Kasturba Medical College, Manipal</t>
  </si>
  <si>
    <t>Ms Namritha, Schoolof Allied Health Sciences, Kasturba Medical College, Manipal</t>
  </si>
  <si>
    <t>Mr Avinash Prabhu, Schoolof Allied Health Sciences, Kasturba Medical College, Manipal</t>
  </si>
  <si>
    <t xml:space="preserve">Dr Unnikrishnana B  , Prof &amp; Hod Dept Of Com Med- Kasturba Medical College, Mangalore, </t>
  </si>
  <si>
    <t>Ms Souparnika, Kasturba Medical College, Mangalore</t>
  </si>
  <si>
    <t>Dr Souparnika , Kasturba Medical College, Mangalore</t>
  </si>
  <si>
    <t>Dr Prabha Adhkari, Kasturba Medical College, Mangalore</t>
  </si>
  <si>
    <t>Shrikala Baliga, Kasturba Medical College, Mangalore</t>
  </si>
  <si>
    <t>Clinical Data collection from ICU-Enrollment for 50 patients @ Kasturba Medical College, Mangalore</t>
  </si>
  <si>
    <t>Dr Nayantara, Kasturba Medical College, Mangalore</t>
  </si>
  <si>
    <t>Clinical Data Collection From Icu-Enrollment For 50 Patients @ Kasturba Medical College, Mangalore &amp; 50 Patients @ Kasturba Medical College, Manipal</t>
  </si>
  <si>
    <t>Dr Reshma Kumarchandra ,Assoc Prof Dept Of Biochemistry-Kasturba Medical College, Mangalore</t>
  </si>
  <si>
    <t>Dr Prabha Adhikari, Kasturba Medical College, Mangalore</t>
  </si>
  <si>
    <t>Dr Veena Kamath, Communtity Medicine, Kasturba Medical College, Manipal</t>
  </si>
  <si>
    <t>Dr Ranjan Shetty, Kasturba Medical College,  Manipal</t>
  </si>
  <si>
    <t>Dr Harsha prasad L, Kasturba Medical College, Mangalore</t>
  </si>
  <si>
    <t>Dr PSV Sharma, Dept Psychaitry, Kasturba Medical College, Manipal</t>
  </si>
  <si>
    <t>Dr  B J Kamath ,Prof &amp;Hod Orthopaedics, Kasturba Medical College, Mangalore</t>
  </si>
  <si>
    <t>Dr Sahana Rao ,Assoc Prof Dept Of Pharmacology- Kasturba Medical College, Mangalore</t>
  </si>
  <si>
    <t>Dr Sheetal D, Kasturba Medical College, Mangalore</t>
  </si>
  <si>
    <t>Dr Unnikrishnana B  , Prof &amp; Hod Dept Of Com Med- Kasturba Medical College, Mangalore</t>
  </si>
  <si>
    <t>Dr Reshma Kumarchandra ,Assoc Prof Dept Of Biochemistry- Kasturba Medical College, Mangalore</t>
  </si>
  <si>
    <t>DR GANARJA B, Kasturba Medical College, Mangalore</t>
  </si>
  <si>
    <t>Sushmitha Karkada, Manipal College of Nursing, Mangalore</t>
  </si>
  <si>
    <t>Dr Vinay Khanna, Assistant Professor, Dept of Medical Microbiology, &amp; Dr Satadru Ray, Dept of Surgical Oncology, Kasturba Medical College, Manipal</t>
  </si>
  <si>
    <t>Dr Vijay Kumar, Kasturba Medical College, Manipal</t>
  </si>
  <si>
    <t>Dr Balakrishna ,Dept of ENT, Kasturba Medical College, Manipal</t>
  </si>
  <si>
    <t>Dr Balakrishna ,Dept of ENT, Kasturba Medical College,  Manipal</t>
  </si>
  <si>
    <t>Dr Shivashankar &amp; Dr Mukhyprana Prabhu, Dept of Medicine, Kasturba Medical College, Manipal</t>
  </si>
  <si>
    <t>Ms.Rituparna Chakraborthy, Kasturba Medical College-Manipal</t>
  </si>
  <si>
    <t>Dr. Sridhar Nekkanti, Manipal College of Dental Sciences, Manipal</t>
  </si>
  <si>
    <t>Dr Nirmala Rao, Manipal College of Dental Sciences, Manipal</t>
  </si>
  <si>
    <t>Dr Nirmala Rao, Manipal College of Dental Sciences- Manipal</t>
  </si>
  <si>
    <t>Dr Indira Bairy, Kasturba Medical College-Manipal</t>
  </si>
  <si>
    <t>Dr. N.N Sareesh, Kasturba Medical College-Manipal</t>
  </si>
  <si>
    <t>Dr. Mamtha Ballal, Kasturba Medical College-Manipal</t>
  </si>
  <si>
    <t>Dr. Archana P.R, Kasturba Medical College-Manipal</t>
  </si>
  <si>
    <t>Dr Aravind Kumar, Manipal Academy of Higher Education, Manipal</t>
  </si>
  <si>
    <t>Dr Ramesh, School of Allied Health Sciences, Manipal</t>
  </si>
  <si>
    <t>Dr Arun Maiya, School of Allied Health Sciences, Manipal</t>
  </si>
  <si>
    <t>Dr Ramesh Sve, School of Allied Health Sciences, Manipal</t>
  </si>
  <si>
    <t>Dr Sudha Warrier, Associate Professor, School of Regenerative Medicine - Bangalore.</t>
  </si>
  <si>
    <t>Dr Rajasekharan Pillai, School of Management, Manipal Institute of Technology, Manipal</t>
  </si>
  <si>
    <t>Dr N Sreekumarna Nair, Professor &amp; Head, Dept of Statistics, Kasturba Medical College, Manipal</t>
  </si>
  <si>
    <t>Neeta Inamdar, Dept. of European Studies, manipal academy of Higher Education, Manipal</t>
  </si>
  <si>
    <t>Mrs Shejila C H, PhD Acholar with MU Scholarship,Manipal College of Nursing , Manipal</t>
  </si>
  <si>
    <t>Dr Sundar Sarukkai, HOD, Manipal Center for Phylosophy &amp; Humanities, Manipal Academy of Higher Education, Manipal</t>
  </si>
  <si>
    <t>Dr Arun Kumar,  HOD , Dept. of Virus Research, Kasturba Medical College, Manipal</t>
  </si>
  <si>
    <t>Dr Sreekumaran Nair, Dept of Statistics, Kasturba Medical College, Manipal</t>
  </si>
  <si>
    <t>Dr Annmma Kurian, Kasturba Medical College, Manipal</t>
  </si>
  <si>
    <t>Dr M Manohar Pai, Manipal Institute of Technology, Manipal</t>
  </si>
  <si>
    <t>Dr Sathymoorthy, School of Life Sciences, Kasturba Medical College, Manipal</t>
  </si>
  <si>
    <t>Dr Sreenivas Mutalik, Manipal College of Pharmaceutical Sciences- Manipal</t>
  </si>
  <si>
    <t>Dr Sugandhi Rao, Kasturba Medical College-Manipal</t>
  </si>
  <si>
    <t>Dr. K Sathyamoorty,  School of Life Sciences, Kasturba Medical College, Manipal</t>
  </si>
  <si>
    <t>Dr Arvind Kumar, Manipal Centre For Asian Studies, Manipal Academy of Higher Education -Manipal</t>
  </si>
  <si>
    <t>Mr.Ajeeth Kumar Patil, Manipal Academy of Higher Education, Manipal</t>
  </si>
  <si>
    <t>Dr Sudha Warrier, Associate Professor, School of Regenerative Medcine, Bangalore.</t>
  </si>
  <si>
    <t>Dr Ramachandra Kamath, Kasturba Medical College, Manipal</t>
  </si>
  <si>
    <t>Dr Manohar Pai M M, Manipal Institute of Technology, Manipal</t>
  </si>
  <si>
    <t>Dattaguru V Kamath, Manipal Institute of Technology, Manipal</t>
  </si>
  <si>
    <t>Dr Srikanth , Manipal Institute of Technology, Manipal</t>
  </si>
  <si>
    <t>Dept of Public Health, Kasturba Medical College, Manipal</t>
  </si>
  <si>
    <t>Dr Harsha prasad, Kasturba Medical College Hospital, Mangalore</t>
  </si>
  <si>
    <t>Dr Sundar Sarrukai, HOD, Manipal Center for Phylosophy , Manipal Academy of Higher Education, Manipal</t>
  </si>
  <si>
    <t>Dr Ranjan Shetty, Dept of Cardiology, Kasturba Medical College, Manipal</t>
  </si>
  <si>
    <t>Dr Veena G Kamath, Professor, Dept of Community Medicine, Kasturba Medical College, Manipal</t>
  </si>
  <si>
    <t>Dr Keerthana Prasad, School of information sciences, Manipal Institute of Technology, Manipal</t>
  </si>
  <si>
    <t>Dr Indira Bairy, Dept of Microbiology, Kasturba Medical College, Manipal</t>
  </si>
  <si>
    <t>Dr Rajgopal, Dept of Radiodiagnosis, Kasturba Medical College, Manipal &amp; Dr Keerthana Prasad, School of Information sciences, Manipal Institute of technology, Manipal</t>
  </si>
  <si>
    <t>Dr Annamma Kurian, Dept of Pathology, Kasturba Medical College, Manipal</t>
  </si>
  <si>
    <t>Dr Sreekumaran Nair, Dept of Statisitcs, Kasturba Medical College, Manipal</t>
  </si>
  <si>
    <t>Dr Tom Devasia, Dept of Cardiology, Kasturba Medical College, Manipal</t>
  </si>
  <si>
    <t>Dr PSVN Sharma, Dept of Psychaitry, Kasturba Medical College, Manipal</t>
  </si>
  <si>
    <t>Ramesh Galigekere, Manipal Institute of Technology, Manipal</t>
  </si>
  <si>
    <t>Dr Kavitha Saravu, Dept of Medicine, Kasturba Medical College, Manipal</t>
  </si>
  <si>
    <t xml:space="preserve"> Dhanasree Jayram, Manipal Academy of Higher Education, Manipal </t>
  </si>
  <si>
    <t>Dr Sreekumaran Nair, Dept of Statisitcs, Kasturba Medical College, Manipall</t>
  </si>
  <si>
    <t xml:space="preserve"> Nayana Devang, Kasturba Medical College-Mangalore</t>
  </si>
  <si>
    <t>Dr Arun Kumar,  HOD , Dept. of Virus Research, Kasturba Medical College , Manipal</t>
  </si>
  <si>
    <t>Dr Sreenivas Mutalik, Manipal College of Pharmaceutical Sciences, Manipal</t>
  </si>
  <si>
    <t>Manipal Academy of Higher Education, Manipal</t>
  </si>
  <si>
    <t>Prof Sundar Sarrukai, Manipal Center for Phylosophy &amp; Humanities, Manipal Academy of Higher Education, Manipal</t>
  </si>
  <si>
    <t>Dr Chandrakanth Shetty, Department of Radio Diagnosis and Imaging, Kasturba Medical College, Manipal</t>
  </si>
  <si>
    <t>Dr Sathish Kumar Adiga, Division of Clinical Embryology, Kasturba Medical College, Manipal</t>
  </si>
  <si>
    <t>Dr Arvind Kumar, Head, Dept of Geopolitics, School of communication, Manipal</t>
  </si>
  <si>
    <t>Dr. K. Satyamoorthy, Director, School of Life sciences, Kasturba Medical College, Manipal</t>
  </si>
  <si>
    <t>Rajarshi Pal, School of Regenerative Medicine, Bangalore</t>
  </si>
  <si>
    <t>Formula Manipal- Manipal Institute of Technology, Manipal</t>
  </si>
  <si>
    <t>Students -Reimbursement of Travel</t>
  </si>
  <si>
    <t>StudentsTravel &amp; Accommodation</t>
  </si>
  <si>
    <t>Students - Accommodation &amp; Affiliation Fee</t>
  </si>
  <si>
    <t>Students</t>
  </si>
  <si>
    <t>Dr Rranjan shetty</t>
  </si>
  <si>
    <t>Dr.K.J.Malagi</t>
  </si>
  <si>
    <t>Dr Rajgopal Shenoy</t>
  </si>
  <si>
    <t>Dr Sathish Kumar A</t>
  </si>
  <si>
    <t>Dr. Balakrishna R</t>
  </si>
  <si>
    <t>Dr Sudha Bhat</t>
  </si>
  <si>
    <t>Dr Krithilatha Pai</t>
  </si>
  <si>
    <t>Dr Bairy K L</t>
  </si>
  <si>
    <t xml:space="preserve">Dr Vikram Palimar </t>
  </si>
  <si>
    <t>Dr. Sathish Pai</t>
  </si>
  <si>
    <t>Dr Raja Gopal KV</t>
  </si>
  <si>
    <t>Dr Rajagaopal Shenoy</t>
  </si>
  <si>
    <t>Dr Aswini kumar</t>
  </si>
  <si>
    <t>Dr.Muralidhar M K</t>
  </si>
  <si>
    <t>Dr Vijay kumar</t>
  </si>
  <si>
    <t>Dr Lavanya Rao</t>
  </si>
  <si>
    <t>Dr Krishnanda Prabhu</t>
  </si>
  <si>
    <t>Dr Sudha Vidyasagar</t>
  </si>
  <si>
    <t>Dr Somu</t>
  </si>
  <si>
    <t>Dr. Sudha Vidhyasagar</t>
  </si>
  <si>
    <t>MAHE Manipal</t>
  </si>
  <si>
    <t>PSVN Sharma</t>
  </si>
  <si>
    <t>Dr Kirthilatha Pai</t>
  </si>
  <si>
    <t xml:space="preserve">Dr Chiranjay Mukhopadhyay </t>
  </si>
  <si>
    <t>Dr Mohanthy SP</t>
  </si>
  <si>
    <t>Dr MS Kamath</t>
  </si>
  <si>
    <t>Dr V I George</t>
  </si>
  <si>
    <t>Dr. M Srinivasulu</t>
  </si>
  <si>
    <t>Shailesh K R</t>
  </si>
  <si>
    <t>Dr.M Vijaya Kini</t>
  </si>
  <si>
    <t>Dr.C Mallikarjuna Rao</t>
  </si>
  <si>
    <t>Dr Niranjana S</t>
  </si>
  <si>
    <t>Dr Preetham kumar</t>
  </si>
  <si>
    <t>Dinesh N</t>
  </si>
  <si>
    <t>Baby S nayak</t>
  </si>
  <si>
    <t>Dr Monica Charlotte Solomon</t>
  </si>
  <si>
    <t>Dr Vidya Saraswathi M</t>
  </si>
  <si>
    <t>Soumya Jha</t>
  </si>
  <si>
    <t>Dr Surulivel Rajan, Rajesh V</t>
  </si>
  <si>
    <t>M K Unnikrishnan</t>
  </si>
  <si>
    <t>Dr Venkataraj Aithal</t>
  </si>
  <si>
    <t>Dr John Solomon M</t>
  </si>
  <si>
    <t>Laveena Dias</t>
  </si>
  <si>
    <t>Dr Vidya Saraswathi</t>
  </si>
  <si>
    <t>Dr Abhay T Kamath</t>
  </si>
  <si>
    <t>Dr.Asha Kamath</t>
  </si>
  <si>
    <t>Dr.Satish Kumar Adiga</t>
  </si>
  <si>
    <t>Dr.Lavanya G Rao</t>
  </si>
  <si>
    <t>Dr.Shobha K L</t>
  </si>
  <si>
    <t>Dr.Chiranjay Mukhopadhyay</t>
  </si>
  <si>
    <t>Dr.Sathish B pai</t>
  </si>
  <si>
    <t>Dr.Sudha S Bhat</t>
  </si>
  <si>
    <t>Dr.Somu G</t>
  </si>
  <si>
    <t xml:space="preserve">Jagruti Balde </t>
  </si>
  <si>
    <t>Dr.Veena G kamath</t>
  </si>
  <si>
    <t xml:space="preserve">Dr.Manjunath </t>
  </si>
  <si>
    <t>Dr.Lavanya Rai</t>
  </si>
  <si>
    <t>Dr.Vikram Palimar</t>
  </si>
  <si>
    <t>DR.Girish Katta</t>
  </si>
  <si>
    <t>Dr.Manu Mohan K</t>
  </si>
  <si>
    <t>DR. K L BAIRY</t>
  </si>
  <si>
    <t>Dr.Shashidhar</t>
  </si>
  <si>
    <t>DR.LESLIE LEWIS</t>
  </si>
  <si>
    <t>DR.RANJAN SHETTY</t>
  </si>
  <si>
    <t>dr.sathish kumar adiga</t>
  </si>
  <si>
    <t>PSV N SHARMA</t>
  </si>
  <si>
    <t>DR.SUDHA VIDYA SAGAR</t>
  </si>
  <si>
    <t>DR. K J MALAGI</t>
  </si>
  <si>
    <t>DR.DONALD J FERNANDES</t>
  </si>
  <si>
    <t>DR.KIRAN CHAWLA</t>
  </si>
  <si>
    <t>DR.GANESH PAI C</t>
  </si>
  <si>
    <t>DR.BALACHANDRA</t>
  </si>
  <si>
    <t>DR.MADHUSUDHANA KAMATH</t>
  </si>
  <si>
    <t>AKSHIT AWASTHI-7204088199 &amp; PARTHA DABKE-9986664050</t>
  </si>
  <si>
    <t>Dr.Bharath Raj Guru</t>
  </si>
  <si>
    <t>santhosh rao</t>
  </si>
  <si>
    <t>Manikandan M</t>
  </si>
  <si>
    <t>Dr.Santhosh K V</t>
  </si>
  <si>
    <t>BHAGYA R NAVADA</t>
  </si>
  <si>
    <t>Dr.Krishna Bandaru</t>
  </si>
  <si>
    <t>DR. B K SINGH</t>
  </si>
  <si>
    <t>DR.MAHESH MG</t>
  </si>
  <si>
    <t>BIPIN KRISHNA</t>
  </si>
  <si>
    <t>NAGARAJ KAMATH</t>
  </si>
  <si>
    <t>Ramesh r Galigekere</t>
  </si>
  <si>
    <t>Dr.Kasturi Adiga</t>
  </si>
  <si>
    <t>Dr.Anice George</t>
  </si>
  <si>
    <t>MONICA C SOLOMAN</t>
  </si>
  <si>
    <t>DR.APARNA IN</t>
  </si>
  <si>
    <t>DR.SHASHIDHAR ACHARYA</t>
  </si>
  <si>
    <t>Dr.N Udupa</t>
  </si>
  <si>
    <t>Dr.Srinivasa Reddy</t>
  </si>
  <si>
    <t>Ms. Saleena Ummer</t>
  </si>
  <si>
    <t>Ms. Bhargavi P G</t>
  </si>
  <si>
    <t>Dr.Johnson Alex</t>
  </si>
  <si>
    <t>DR.BHAMINI K RAO</t>
  </si>
  <si>
    <t>VINITA ACHARYA</t>
  </si>
  <si>
    <t>DR.ROOPALEKHA  JATHANNA</t>
  </si>
  <si>
    <t>SURESH SUKUMAR</t>
  </si>
  <si>
    <t>PRABHU RAJA</t>
  </si>
  <si>
    <t>SAUMY JOHNSON</t>
  </si>
  <si>
    <t>Dr.Venkataraja Aithal</t>
  </si>
  <si>
    <t>Balaji B</t>
  </si>
  <si>
    <t>MR.CHAITANYA CVS</t>
  </si>
  <si>
    <t>SAMARENDRANATH B</t>
  </si>
  <si>
    <t>Dr Arun Chawla</t>
  </si>
  <si>
    <t>Unnikrishna</t>
  </si>
  <si>
    <t>Dr.Santhosh Chidangil</t>
  </si>
  <si>
    <t>Padma Rani</t>
  </si>
  <si>
    <t>Smitha Nayak</t>
  </si>
  <si>
    <t>RAMESH R BHONDE</t>
  </si>
  <si>
    <t>VASUDHA DEVI</t>
  </si>
  <si>
    <t>DR.SHARMILA TORKE</t>
  </si>
  <si>
    <t>Dr.P GIRIJA RATNA KUMARI</t>
  </si>
  <si>
    <t>Dr. K Manjunath Prasad</t>
  </si>
  <si>
    <t>Dr. N Sreekumaran Nair</t>
  </si>
  <si>
    <t>Dr.Arun Kumar</t>
  </si>
  <si>
    <t>Dr.Vasudeva Guddattu</t>
  </si>
  <si>
    <t>Apaar Kumar</t>
  </si>
  <si>
    <t>N UDUPA</t>
  </si>
  <si>
    <t>INTERNATIONAL CONF.ON   &amp; HEALTH SCIENCES(ICCMEH-2014)</t>
  </si>
  <si>
    <t>dr.sanjay pattanshetty</t>
  </si>
  <si>
    <t>KAVERI ISHWAR HARITAS</t>
  </si>
  <si>
    <t>Arvind Kumar</t>
  </si>
  <si>
    <t>DR.NIKHIL GOVIND</t>
  </si>
  <si>
    <t>SUNDAR SARUKAI</t>
  </si>
  <si>
    <t>Sanjay Pathanshetty</t>
  </si>
  <si>
    <t>Dr.George Varghese</t>
  </si>
  <si>
    <t>AKSHIT AWASTHI</t>
  </si>
  <si>
    <t>DR.SHAMEE SHASTRY</t>
  </si>
  <si>
    <t>DR.STANLEY MATHEW</t>
  </si>
  <si>
    <t>AKYA SHARMA &amp; MONA SINGH</t>
  </si>
  <si>
    <t>DR.PRAHALAD H Y</t>
  </si>
  <si>
    <t>DR.SATISH PAI B</t>
  </si>
  <si>
    <t>DR.VEENA KAMATH</t>
  </si>
  <si>
    <t>DR.KRISHNANANDA PRABHU</t>
  </si>
  <si>
    <t>DR.AMITHA SITARAM</t>
  </si>
  <si>
    <t>DR.VIKRAM PALIMAR</t>
  </si>
  <si>
    <t>DR.LAVANYA RAI</t>
  </si>
  <si>
    <t>DR.CHIRANJAY MUKHOPADHYAY</t>
  </si>
  <si>
    <t>DR.PSVN SHARMA</t>
  </si>
  <si>
    <t>Dr Padam Kumar</t>
  </si>
  <si>
    <t>Girish Menon</t>
  </si>
  <si>
    <t>DR.GIRISHA KM</t>
  </si>
  <si>
    <t>Dr Rajgopal KV</t>
  </si>
  <si>
    <t>Dr Rajgopal shenoy</t>
  </si>
  <si>
    <t>Dr Sharath Kumar</t>
  </si>
  <si>
    <t>Dr K Shivanada Bhat</t>
  </si>
  <si>
    <t>Dr Kamath Madhusudhana</t>
  </si>
  <si>
    <t>Dr Pragna Rao</t>
  </si>
  <si>
    <t>Dr Sathish pai</t>
  </si>
  <si>
    <t>Dr Ranjini Kudva</t>
  </si>
  <si>
    <t>Dr Pratap Kumar</t>
  </si>
  <si>
    <t>Dr Padma Raj Hegde</t>
  </si>
  <si>
    <t>Dr Padma Kumarr</t>
  </si>
  <si>
    <t>Dr Shalini Adiga</t>
  </si>
  <si>
    <t>Dr Balakrishna</t>
  </si>
  <si>
    <t>GANESH KUDVA</t>
  </si>
  <si>
    <t>SANTHOSH KUMAR CHOUDHARY</t>
  </si>
  <si>
    <t>BSVSR Krishna</t>
  </si>
  <si>
    <t>Dr Shreesha</t>
  </si>
  <si>
    <t>Dr Raghuvir Pai</t>
  </si>
  <si>
    <t>Dr. K Babushri Srinivas</t>
  </si>
  <si>
    <t>Dr Ismayil</t>
  </si>
  <si>
    <t>PTIMA J J D'SOUZA</t>
  </si>
  <si>
    <t>SWEETY FERNANDES</t>
  </si>
  <si>
    <t>Mrs Manjula</t>
  </si>
  <si>
    <t>Sanjay Pattanshetty</t>
  </si>
  <si>
    <t>Dr.Balakrishna</t>
  </si>
  <si>
    <t>Ramprasad</t>
  </si>
  <si>
    <t>DR.NIRMALA N RAO</t>
  </si>
  <si>
    <t>Dr.Rashmi Nayak</t>
  </si>
  <si>
    <t>DR.BETSY THOMAS</t>
  </si>
  <si>
    <t>DR.JOHNSON ALEX</t>
  </si>
  <si>
    <t>DR.ARUN G MAIYA</t>
  </si>
  <si>
    <t>DAMAYANTHI</t>
  </si>
  <si>
    <t>DAN ISAAC POTHIYIL</t>
  </si>
  <si>
    <t>DR.ANITHA NILESHWAR</t>
  </si>
  <si>
    <t>DR.SUMITA REGE</t>
  </si>
  <si>
    <t>DR.APARNA</t>
  </si>
  <si>
    <t>DR.K SATYAMOORTHY</t>
  </si>
  <si>
    <t>DR.SANJAY PATTANSHETTY</t>
  </si>
  <si>
    <t>NEELAKANTA RAO</t>
  </si>
  <si>
    <t>LENA ASHOK</t>
  </si>
  <si>
    <t>DR.NAVEEN KUMAR</t>
  </si>
  <si>
    <t>DR.RAGHUVIR PAI &amp; DR. N UDUPA</t>
  </si>
  <si>
    <t>DR.MICHAEL DUSCHE</t>
  </si>
  <si>
    <t>DR.NITIN T PATIL</t>
  </si>
  <si>
    <t>K TIRU</t>
  </si>
  <si>
    <t>Nandini</t>
  </si>
  <si>
    <t>Dr. Ullas Kamath</t>
  </si>
  <si>
    <t>Prof. Yogish pai</t>
  </si>
  <si>
    <t>Dean Kasturba Medical College, Manipal</t>
  </si>
  <si>
    <t>Dean Kasturba Medical College, Mangalore</t>
  </si>
  <si>
    <t>Raj Gopal Shenoy</t>
  </si>
  <si>
    <t>Director Manipal Institute of Technology, Manipal</t>
  </si>
  <si>
    <t>Dean , Kasturba Medical College, Mangalore</t>
  </si>
  <si>
    <t>Principal, Manipal College of Pharmaceutical Sciences, Manipal</t>
  </si>
  <si>
    <t>Three Lakhs Two Hundred</t>
  </si>
  <si>
    <t>Five Lakhs Forty Two Thousand Five Hundred</t>
  </si>
  <si>
    <t>One Lakh Thirty Seven Thousand Two Hundred</t>
  </si>
  <si>
    <t>Two Lakhs Thirty Six Thousand Five Hundred</t>
  </si>
  <si>
    <t>Four Thousand Seven Hundred</t>
  </si>
  <si>
    <t xml:space="preserve">Two Thousand </t>
  </si>
  <si>
    <t>Two Lakhs Thirty One Thousand One Hundred</t>
  </si>
  <si>
    <t>Four Lakhs Thirty Two Thousand Five Hundred</t>
  </si>
  <si>
    <t>Six Thousand Eight Hundred</t>
  </si>
  <si>
    <t>One Lak Five Thousand Four Hundred Fifty</t>
  </si>
  <si>
    <t>Ninety One Thousand Five Hundred</t>
  </si>
  <si>
    <t xml:space="preserve">Three Lakhs Eight Thousand </t>
  </si>
  <si>
    <t>Sixty Seven Thousand Three Hundred Fifty</t>
  </si>
  <si>
    <t>One Lakh Eighty Three Thousand Four Hundred Sixty</t>
  </si>
  <si>
    <t>Sixteen Thousand One Hundred</t>
  </si>
  <si>
    <t>Six Lakhs Fifty Seven Thousand Two Hundred Eight</t>
  </si>
  <si>
    <t>Three Lakhs Fifty Eight Thousand Eight Hundred Fifty</t>
  </si>
  <si>
    <t>Four Lakhs Eighty Five Thousand Eight Hundred</t>
  </si>
  <si>
    <t>Fifteen Thousand Five Hundred Sixty Four</t>
  </si>
  <si>
    <t>Two Lakhs Thirty Six Thousand Two Hundred Thirteen</t>
  </si>
  <si>
    <t>Nineteen Thousand Two Hundred Fifty</t>
  </si>
  <si>
    <t>Three Lakhs Eighty Six Thousand One Hundred</t>
  </si>
  <si>
    <t>One Lakh Sixty One Thousand Six Hundred</t>
  </si>
  <si>
    <t>Four Lakhs Thirty Five Thousand One Hundred Five</t>
  </si>
  <si>
    <t>Fifty Two Thousand Nine Hundred</t>
  </si>
  <si>
    <t>Seven lakhs Eighteen thousand Five Hundred Nine</t>
  </si>
  <si>
    <t>Forty Thousand Nine Hundred Fifty</t>
  </si>
  <si>
    <t>Five Lakhs Forty Seven Thousand Eight Hundred</t>
  </si>
  <si>
    <t>One Lakh Forty Thousand One Hundred</t>
  </si>
  <si>
    <t>Four Lakhs Eight Thousand Nine Hundred Eighty</t>
  </si>
  <si>
    <t>Ninety Eight Thousand Five Hundred</t>
  </si>
  <si>
    <t>Three Lakhs Forty Seven thousand Five Hundred</t>
  </si>
  <si>
    <t xml:space="preserve">Sixty Eight Thousand </t>
  </si>
  <si>
    <t>Fifty Seven thousand Five Hundred</t>
  </si>
  <si>
    <t>Eighty Nine Thousand</t>
  </si>
  <si>
    <t xml:space="preserve">One Lakh Seventy Five Thousand </t>
  </si>
  <si>
    <t>Forty One Thousand Five Hundred Ten</t>
  </si>
  <si>
    <t>Thirty Six Thousand Four Hundred</t>
  </si>
  <si>
    <t xml:space="preserve">Fifteen thousamd </t>
  </si>
  <si>
    <t xml:space="preserve">Twenty Five Thousand </t>
  </si>
  <si>
    <t xml:space="preserve">Two Lakhs Twenty Thousand </t>
  </si>
  <si>
    <t>Forty Eight Thousand Twenty</t>
  </si>
  <si>
    <t>Forty Thousand Nine Hundred forty Two</t>
  </si>
  <si>
    <t xml:space="preserve">Two Lakhs sixty Five Thousand </t>
  </si>
  <si>
    <t>One Lakh Fourteen Thousand Three Hundred Twenty Seven</t>
  </si>
  <si>
    <t>Thirty Seven thousand Two Hundred</t>
  </si>
  <si>
    <t>Seven lakhs Eighty Thousand Five Hundred</t>
  </si>
  <si>
    <t>Four Lakhs Nineteen Thousand Two</t>
  </si>
  <si>
    <t>One Lakh Nine Hundred Fifty Four</t>
  </si>
  <si>
    <t>Ten Lakhs Thirty Seven thousand Four Hundred Fifty</t>
  </si>
  <si>
    <t>Three Lakhs Eighty Two Thousand Four Hundred</t>
  </si>
  <si>
    <t>Two Lakhs Thirty Five Thousand Six Hundred Seventy Five</t>
  </si>
  <si>
    <t xml:space="preserve">Thirty Two Thousand </t>
  </si>
  <si>
    <t>Forty Nine Thousand Five Hundred</t>
  </si>
  <si>
    <t>Two Lakhs Eighty seven Thousand Five Hundred</t>
  </si>
  <si>
    <t>Sixty Two Thousand Two Hundred</t>
  </si>
  <si>
    <t xml:space="preserve">Forty Thousand </t>
  </si>
  <si>
    <t>Forty Six Thousand</t>
  </si>
  <si>
    <t xml:space="preserve">Eight Thousand </t>
  </si>
  <si>
    <t>Seventy One Thousand Two Hundred Ninety Three</t>
  </si>
  <si>
    <t>Two Lakhs Sixty Nine Thousand Fifty</t>
  </si>
  <si>
    <t>Two Lakhs Ninety Two Thousand Eight Hundred Fourteen</t>
  </si>
  <si>
    <t>One Lakh Seventy Eight Thousand Five Hundred</t>
  </si>
  <si>
    <t>Forty Eight Thousand Four Hundred</t>
  </si>
  <si>
    <t>One Lakh Eighty Two thousand One Hundred Fifty Eight</t>
  </si>
  <si>
    <t>Ten Thousand Six Hundred Fifty</t>
  </si>
  <si>
    <t>One Lakh Forty Four Thousand Nine Hundred</t>
  </si>
  <si>
    <t>Twenty Thousand Five Hundred Twenty</t>
  </si>
  <si>
    <t>One Lakh Twenty Five Thousand Two Hundred</t>
  </si>
  <si>
    <t>Four Lakhs Two Thousand Eighty</t>
  </si>
  <si>
    <t xml:space="preserve">Sixty One Thousand </t>
  </si>
  <si>
    <t>Thirty Eight Thousand Five Hundred Ninety Four</t>
  </si>
  <si>
    <t>Sixteen Thousand Two Hundred</t>
  </si>
  <si>
    <t>Six Thousand Two Hundred Fifteen</t>
  </si>
  <si>
    <t>Fourteen Thousand Four Hundred</t>
  </si>
  <si>
    <t>Five Thousand Fifty Nine</t>
  </si>
  <si>
    <t>Forty One Thousand Five Hundred Fifty</t>
  </si>
  <si>
    <t>Thirty Five Thousand One Hundred Sixteen</t>
  </si>
  <si>
    <t>Forty Three ThousandFive Hundred</t>
  </si>
  <si>
    <t xml:space="preserve">Twenty Six Thousand </t>
  </si>
  <si>
    <t>Thirteen Thousand Nine Hundred Fifty</t>
  </si>
  <si>
    <t>Four Thousand Four Hundred</t>
  </si>
  <si>
    <t>One Lakh Nineteen Thousand Four Hundred</t>
  </si>
  <si>
    <t>Sixty One Lakh Six Thousand Six Hundred</t>
  </si>
  <si>
    <t>Elevn Lakhs Forty Four Thousand Nine Hundred</t>
  </si>
  <si>
    <t>Seventy One Thousand Four Hundred</t>
  </si>
  <si>
    <t>Twenty Five Thousand Two Hundred</t>
  </si>
  <si>
    <t>Six Lakhs Eighty One Thousand Eight Hundred forty Eight</t>
  </si>
  <si>
    <t>Eighty Six Thousand Two Hundred Fifty</t>
  </si>
  <si>
    <t>One Lakh Thirty Three Thousand Three Hundred Fifty</t>
  </si>
  <si>
    <t>Nineteen Thousamd Six Hundred</t>
  </si>
  <si>
    <t xml:space="preserve">Ten Lakhs Sixty Four Thousand </t>
  </si>
  <si>
    <t>Thirty Four Thousand Six Hundred Seventeen</t>
  </si>
  <si>
    <t>Sixty Six Thousand</t>
  </si>
  <si>
    <t>Thirteen Thousand</t>
  </si>
  <si>
    <t>Thirty Nine Thousand One Hundred</t>
  </si>
  <si>
    <t>Twelve Thousand Six Hundred</t>
  </si>
  <si>
    <t>Twenty Five Thousand Five Hundred</t>
  </si>
  <si>
    <t>Eighty Thousand Sixty Three</t>
  </si>
  <si>
    <t xml:space="preserve">Forty Three Thousand </t>
  </si>
  <si>
    <t>One Lakh Sixty Thousand Five Hundred</t>
  </si>
  <si>
    <t>Eighty Seven Thousand Five Hundred</t>
  </si>
  <si>
    <t>Thirty One Thousand Two Hundred</t>
  </si>
  <si>
    <t>Seventy Nine Thousand One Hundred</t>
  </si>
  <si>
    <t>Thirty Two Thousand Four Hundred</t>
  </si>
  <si>
    <t>One Lakh Eleven Thousand Seven Hundred</t>
  </si>
  <si>
    <t>Fifty Nine Thousand Three Hundred Sixty Six</t>
  </si>
  <si>
    <t>Fifty Seven Thousand Two Hundred</t>
  </si>
  <si>
    <t>One Lakh Sixty Eight Thousand Eight Hundred Twenty Two</t>
  </si>
  <si>
    <t>Ninety Four Thousand Five Hundred</t>
  </si>
  <si>
    <t>Eighty Five Thousand Two Hundred Fifty</t>
  </si>
  <si>
    <t>Fifty Eight Thousand Four Hundred</t>
  </si>
  <si>
    <t>Seventy Seven thousand</t>
  </si>
  <si>
    <t>Three Lakhs Fifty Eight Thousand Three Hundred Eighty</t>
  </si>
  <si>
    <t>Forty One Thousand Eight Hundred</t>
  </si>
  <si>
    <t>Eighty Eight Thousand Five Hundred</t>
  </si>
  <si>
    <t>Forty Five Thousand Four Hundred</t>
  </si>
  <si>
    <t>Thirteen Thousand Two Hundred</t>
  </si>
  <si>
    <t>Eight Lakhs Ninety Thousand Two Hundred Seven</t>
  </si>
  <si>
    <t>Fifty Seven Thousand Five Hundred</t>
  </si>
  <si>
    <t>Twenty Six Thousand Five Hundred</t>
  </si>
  <si>
    <t>Ninety One Thousand One Hundred</t>
  </si>
  <si>
    <t>Seventy Eight Thousand</t>
  </si>
  <si>
    <t>Forty Nine Thousand Two Hundred</t>
  </si>
  <si>
    <t>Sixteen Thousand Five Hundred</t>
  </si>
  <si>
    <t>Seven Lakhs Eighty Three Thousand Eight Hundred Thirty Five</t>
  </si>
  <si>
    <t>Twenty Two Lakhs Sixteen Thousand Five Hundred Twenty Six</t>
  </si>
  <si>
    <t>Two Lakhs Nine Thousand Five Hundred Ten</t>
  </si>
  <si>
    <t>One Lakh Fourteen Thousand Four Hundred Fifty</t>
  </si>
  <si>
    <t>Fifteen Thousand Six Hundred</t>
  </si>
  <si>
    <t>Six Thousand Six Hundred</t>
  </si>
  <si>
    <t>Five Lakhs One Thousand Nine Hundred Fifty</t>
  </si>
  <si>
    <t>Seven Lakhs Nine Thousand One Hundred Seventy Four</t>
  </si>
  <si>
    <t>Two Lakhs Twenty Six Thousand Three Hundred Twenty One</t>
  </si>
  <si>
    <t>Thirty Six Thousand One Hundred Fifty</t>
  </si>
  <si>
    <t>Three Lakhs Thirty Four Thousand Four Hundred Eighty Two</t>
  </si>
  <si>
    <t>One Lakh Forty Five Thousand Eight Hundred Two</t>
  </si>
  <si>
    <t>One Lakh Twenty Thousand Eight Hundred Fifty</t>
  </si>
  <si>
    <t>One Lakh Seventy Thousand Two Hundred</t>
  </si>
  <si>
    <t xml:space="preserve">Ten Lakhs Eighty Two Thousand </t>
  </si>
  <si>
    <t xml:space="preserve">Four Lakhs Twenty Five Thousand </t>
  </si>
  <si>
    <t>Seventy Two Thousand Five Hundred</t>
  </si>
  <si>
    <t>Four Thousand Seven Hundred Fifty</t>
  </si>
  <si>
    <t>Three Lakhs Twenty Three Thousand Eighty Five</t>
  </si>
  <si>
    <t>Three Lakhs Fifty Four Thousand</t>
  </si>
  <si>
    <t>Three Thousand Five Hundred</t>
  </si>
  <si>
    <t>Fifty One thousand Nine Hundred</t>
  </si>
  <si>
    <t>Thirty Five Thousand Five Hundred</t>
  </si>
  <si>
    <t>One Lakh Two thousand Seven Hundred</t>
  </si>
  <si>
    <t>Six Lakhs Forty One Thousand Six Hundred</t>
  </si>
  <si>
    <t>Forty Three Thousand One Hundred</t>
  </si>
  <si>
    <t xml:space="preserve">Thirty Nine Thousand </t>
  </si>
  <si>
    <t>One Lakh Ninety Three Thousand Eight Hundred</t>
  </si>
  <si>
    <t>Eighty Six Thousand Five Hundred</t>
  </si>
  <si>
    <t xml:space="preserve">Thirty Three Thousand </t>
  </si>
  <si>
    <t>Two Lakhs Fifty Two Thousand Nine Hundred Fifty</t>
  </si>
  <si>
    <t>Five Thousand One Hundred</t>
  </si>
  <si>
    <t>Thirteen Lakhs Ninety Nine Thousand Three Hundred</t>
  </si>
  <si>
    <t>Ten Thousand Five Hundred</t>
  </si>
  <si>
    <t>Fifty One Thousand Five Hundred</t>
  </si>
  <si>
    <t>One Lakh Ninety Two Thousand Two Hundred Fifty</t>
  </si>
  <si>
    <t>One Lakh Twenty Thousand Five Hundred</t>
  </si>
  <si>
    <t>Two Lakhs Five Thousand Five Hundred</t>
  </si>
  <si>
    <t>Two Lakhs Nineteen Thousand One</t>
  </si>
  <si>
    <t>Six Thousand Four Hundred</t>
  </si>
  <si>
    <t>Three Lakhs Forty Three Thousand Fifty</t>
  </si>
  <si>
    <t>Twenty Three Thousand Four Hundred</t>
  </si>
  <si>
    <t>One Lakh Ten Thousand Five Hundred</t>
  </si>
  <si>
    <t>Three Lakhs Seventy Seven thousand Six Hundred Firty</t>
  </si>
  <si>
    <t xml:space="preserve">One Lakh Fourteen Thousand </t>
  </si>
  <si>
    <t xml:space="preserve">Three Lakhs Thirty Thousand </t>
  </si>
  <si>
    <t>Three Lakhs Seventy Three Thousand Seven Hundred Fifty</t>
  </si>
  <si>
    <t xml:space="preserve">Two Lakhs Eighty Eight Thousand </t>
  </si>
  <si>
    <t>Twenty Six Thousand</t>
  </si>
  <si>
    <t xml:space="preserve">One Lakh Twenty Four Thousand </t>
  </si>
  <si>
    <t>Forty Four Thousand Six Hundred</t>
  </si>
  <si>
    <t>Two Lakhs Twenty Six Thousand One Hundred</t>
  </si>
  <si>
    <t xml:space="preserve">One Lakh Sixty Thousand </t>
  </si>
  <si>
    <t xml:space="preserve">Two Lakhs Fourteen Thousand </t>
  </si>
  <si>
    <t>Ninety Three Thousand Seven Hundred Fifty</t>
  </si>
  <si>
    <t xml:space="preserve">One Lakh Fifty Eight Thousand </t>
  </si>
  <si>
    <t>Four Lakhs Sixty Eight Thousand Eight Hundred</t>
  </si>
  <si>
    <t>Eighteen Thousand Nine Hundred</t>
  </si>
  <si>
    <t>Three Lakhs Five Thousand Fifty</t>
  </si>
  <si>
    <t>Twelve Lakhs Fifty Nine Thousand Seven Hundred Eighty Two</t>
  </si>
  <si>
    <t xml:space="preserve">Five Lakhs Sixty Four Thousand </t>
  </si>
  <si>
    <t>Three Lakhs Forty Nine Thousand Eight Hundred</t>
  </si>
  <si>
    <t>Sixty One Thousand Three Hundred Thirty Two</t>
  </si>
  <si>
    <t>Eleven Lakhs Sixty One Thousand Four Hundred</t>
  </si>
  <si>
    <t>One Lakh Forty Six Thousand Two Hundred Sixty Five</t>
  </si>
  <si>
    <t>Forty Four Thousand Seven Hundred</t>
  </si>
  <si>
    <t>Thirteen Thousand Eight Hundred</t>
  </si>
  <si>
    <t>Eighty Nine Thousand Four Hundred</t>
  </si>
  <si>
    <t>Thirty Nine Tousand Nine Hundred Eighty</t>
  </si>
  <si>
    <t>Two Lakhs Thirty Two Thousand Three Hundred</t>
  </si>
  <si>
    <t>Two Lakhs Sixty Six Thousand Eight Hundred Ten</t>
  </si>
  <si>
    <t>Three Lakhs Eighteen Thousand Three Hundred Ninety</t>
  </si>
  <si>
    <t>Five Lakhs Twenty Five Thousand Five Hundred</t>
  </si>
  <si>
    <t>One Lakh Twenty Four Thousand Five Hundred</t>
  </si>
  <si>
    <t xml:space="preserve">One Lakh Ninety Three Thousand </t>
  </si>
  <si>
    <t xml:space="preserve">One Lakh Eighteen Thousand </t>
  </si>
  <si>
    <t>Five Lakhs Sixty Four Thousand Six Hundred Twenty Two</t>
  </si>
  <si>
    <t>Ninety Four Thousand Seven Hundred</t>
  </si>
  <si>
    <t>Fifty Four Thousand Eight Hundred Forty Four</t>
  </si>
  <si>
    <t>Seventy One Thousand Two Hundred Fifty One</t>
  </si>
  <si>
    <t>Twenty Nine Thousand Five Hundred</t>
  </si>
  <si>
    <t>Fifty Nine Thousand Six Hundred Eighty Four</t>
  </si>
  <si>
    <t>Two Lakhs Twenty Six Thousand Five Hundred</t>
  </si>
  <si>
    <t>Twenty Five Thousand Eight Hundred Thirty Two</t>
  </si>
  <si>
    <t>Seventy Five Thousand Eight Hundred</t>
  </si>
  <si>
    <t>Thirty Two Thousand Eight Hundred</t>
  </si>
  <si>
    <t>One Lakh Seventy Two Thousand One Hundred Forty Four</t>
  </si>
  <si>
    <t>One Lakh Five Thousand Seven Hundred</t>
  </si>
  <si>
    <t>Eighteen thousand</t>
  </si>
  <si>
    <t>Ninety Five Thousand Two Hundred Fifty</t>
  </si>
  <si>
    <t>Three Lakhs Nine Thousand Six Hundred Eighty Two</t>
  </si>
  <si>
    <t>Eleven Thousand Eight Hundred Fifty</t>
  </si>
  <si>
    <t>Eighteen Lakhs Ninety Two Thousand Six Hundred Forty Eight</t>
  </si>
  <si>
    <t>Three Thousand Three Hundred</t>
  </si>
  <si>
    <t>Four Thousand Two Hundred</t>
  </si>
  <si>
    <t>Four Thousand Eight Hundred</t>
  </si>
  <si>
    <t>Twelve Thousand Four Hundred</t>
  </si>
  <si>
    <t>One Lakh Thirty One Thousand Two Hundred Fifty</t>
  </si>
  <si>
    <t>Twenty Six Thousand Two Hundred Fifty</t>
  </si>
  <si>
    <t>Thirty Nine Thousand Five Hundred</t>
  </si>
  <si>
    <t>Eleven Thousand Two Hundred</t>
  </si>
  <si>
    <t>Twenty Thousand Five Hundred</t>
  </si>
  <si>
    <t>Four Hundred</t>
  </si>
  <si>
    <t>Three Hundred Thirty Nine</t>
  </si>
  <si>
    <t xml:space="preserve">Five Thousand </t>
  </si>
  <si>
    <t>Ninety Nine Thousand One Hundred Twenty Six</t>
  </si>
  <si>
    <t>One Lakh Forty Thousand Five Hundred</t>
  </si>
  <si>
    <t>Six Thousand Two Hundred</t>
  </si>
  <si>
    <t>Twenty Thousand Nine Hundred</t>
  </si>
  <si>
    <t>Sixty Two Thousand Eight Hundred</t>
  </si>
  <si>
    <t>Forty One Thousand Two Hundred fifty</t>
  </si>
  <si>
    <t>Twenty Seven Thousand Seven Hundred</t>
  </si>
  <si>
    <t>Fifty Eight Thousand Seven Hundred</t>
  </si>
  <si>
    <t>Twenty One Thousand Three Hundred</t>
  </si>
  <si>
    <t>Sexty Seven Thousand Five Hundred</t>
  </si>
  <si>
    <t>One Lakh Forty Seven Thousand</t>
  </si>
  <si>
    <t>One Lakh Fifty Eight Thousand Five Hundred</t>
  </si>
  <si>
    <t>Sixty Two Thousand Seven Hundred</t>
  </si>
  <si>
    <t>Two Lakhs Five Thousand One Hundred Fifty</t>
  </si>
  <si>
    <t>Two Lakhs Five Thousand</t>
  </si>
  <si>
    <t>Thirty Eight Thousand Five Hundred</t>
  </si>
  <si>
    <t xml:space="preserve">Fifty Two Thousand </t>
  </si>
  <si>
    <t xml:space="preserve">Seven thousand </t>
  </si>
  <si>
    <t>Thirty Two Thousand Six Hundred</t>
  </si>
  <si>
    <t>Fifty One Thousand Four Hundred</t>
  </si>
  <si>
    <t xml:space="preserve">One Lakh Six Thousand </t>
  </si>
  <si>
    <t>Thirty Seven Thousand Five Hundred</t>
  </si>
  <si>
    <t xml:space="preserve">Six Thousand </t>
  </si>
  <si>
    <t>Fifteen Thousand One Hundred</t>
  </si>
  <si>
    <t>One Thousand Five Hundred</t>
  </si>
  <si>
    <t>Ten Lakhs Forty Six Thousand Seven Hundred Eighty Seven</t>
  </si>
  <si>
    <t xml:space="preserve">One Lakh Eighty Eight Thousand </t>
  </si>
  <si>
    <t>Twenty Five Thousand Fifty</t>
  </si>
  <si>
    <t>Eight Lakhs Seventy Six Thousand Seven Hundred Twenty Six</t>
  </si>
  <si>
    <t>Two Lakhs Forty Eight Thousand Five Hundred Two</t>
  </si>
  <si>
    <t>Thirteen Thousand Four Hundred Eighty Two</t>
  </si>
  <si>
    <t>One Lakh Seventy Eight Thousand Six Hundred fifty</t>
  </si>
  <si>
    <t>Seventeen Thousand Seven Hundred Fifty</t>
  </si>
  <si>
    <t>One Lakh Twenty Six Thousand Five Hundred</t>
  </si>
  <si>
    <t>Fifty Six Thousand Seven Hundred Fifty</t>
  </si>
  <si>
    <t>Thirty One Thousand Fifty</t>
  </si>
  <si>
    <t xml:space="preserve">Fifty Four Thousand </t>
  </si>
  <si>
    <t>Thirty Nine Thousand Five Hundred Fifty</t>
  </si>
  <si>
    <t xml:space="preserve">Four Lakhs Eighty Eight Thousand </t>
  </si>
  <si>
    <t xml:space="preserve">Seventy Eight Thousand </t>
  </si>
  <si>
    <t>Sixty Three Thousand Five Hundred</t>
  </si>
  <si>
    <t>Ninety Six Thousand Five Hundred</t>
  </si>
  <si>
    <t xml:space="preserve">Ninety Two Thousand </t>
  </si>
  <si>
    <t>Forty Two Thousand Five Hundred</t>
  </si>
  <si>
    <t xml:space="preserve">Sixty Six Thousand </t>
  </si>
  <si>
    <t xml:space="preserve">One Lakh Seven Thousand </t>
  </si>
  <si>
    <t>Three Lakhs Forty Four Thousand Four Hundred</t>
  </si>
  <si>
    <t>Seven Lakhs Eighty Four Thousand Six Hundred Forty</t>
  </si>
  <si>
    <t>Forty Six Thousand Eight Hundred</t>
  </si>
  <si>
    <t>Two Lakhs Sixty Nine Thousand Five Hundred Seventy One</t>
  </si>
  <si>
    <t>Fifty Four Thousand Two Hundred Fifty</t>
  </si>
  <si>
    <t>Twenty Three Thousand Two Hundred</t>
  </si>
  <si>
    <t>Forty Two Thousand Three Hundred</t>
  </si>
  <si>
    <t>Seventy Eight Thousand Six Hundred fifty</t>
  </si>
  <si>
    <t>Two thousand Five Hundred</t>
  </si>
  <si>
    <t>Three Lakhs Fifty One Thousand Two Hundred Fifty Five</t>
  </si>
  <si>
    <t xml:space="preserve">One Lakh Forty Six Thousand </t>
  </si>
  <si>
    <t>Thirty Four Lakhs Eighty Thousand Six Hundred</t>
  </si>
  <si>
    <t>Seventeen Lakhs Ninety Thousand Three Hundred</t>
  </si>
  <si>
    <t>Fifty One Thousand Seven Hundred</t>
  </si>
  <si>
    <t>Two Lakhs Eighty Seven thousand Nine Hundred</t>
  </si>
  <si>
    <t>Twenty Eight Thousand One Hundred</t>
  </si>
  <si>
    <t>Forty One Thousand Two Hundred</t>
  </si>
  <si>
    <t>Two Lakhs Ninety Nine Thousand Five Hundred</t>
  </si>
  <si>
    <t>Seventy Six Thousand One Hundred</t>
  </si>
  <si>
    <t>Nine Thousand Five Hundred</t>
  </si>
  <si>
    <t xml:space="preserve">Ninety Nine Thousand </t>
  </si>
  <si>
    <t xml:space="preserve">Four Lakhs Nine Thousand </t>
  </si>
  <si>
    <t>Eight Thousand Four Hundred</t>
  </si>
  <si>
    <t>Eleven Lakhs Eighty Three Thousand Two Hundred Thirty Three</t>
  </si>
  <si>
    <t>One Lakh Five Hundred</t>
  </si>
  <si>
    <t>Forty One Thousand Seven Hundred Firty</t>
  </si>
  <si>
    <t>Seven Thousand Two Hundred</t>
  </si>
  <si>
    <t>Forty One Thousand Five Hundred</t>
  </si>
  <si>
    <t>Three Lakhs Nineteen Thousand Five Hundred</t>
  </si>
  <si>
    <t xml:space="preserve">Three Lakhs Eighty Five Thousand </t>
  </si>
  <si>
    <t>One Lakh Four Thousand Seven Hundred</t>
  </si>
  <si>
    <t>Two Lakhs Forty Three Thousand Four Hundred</t>
  </si>
  <si>
    <t xml:space="preserve">Three Lakhs Seventy Four Thousand </t>
  </si>
  <si>
    <t>Four Lakhs Forty Five Thousand Three Hundred Thirty Two</t>
  </si>
  <si>
    <t>Seven Lakhs Ninety Seven Thousand Fifty</t>
  </si>
  <si>
    <t>Fifty Seven Lakhs Seventy Seven Thousand Four Hundred Sixteen</t>
  </si>
  <si>
    <t>Seventy Three Lakhs Eight Hundred Thirty One</t>
  </si>
  <si>
    <t>Thirty Three Thousand Two Hundred Fourteen</t>
  </si>
  <si>
    <t xml:space="preserve">Seven Thousand </t>
  </si>
  <si>
    <t xml:space="preserve">Three Lakhs Seventy Five Thousand </t>
  </si>
  <si>
    <t>Forty Thousand Six Hundred Fifty</t>
  </si>
  <si>
    <t xml:space="preserve">Six Lakhs Sixty Nine Thousand </t>
  </si>
  <si>
    <t xml:space="preserve">Forty Nine Thousand </t>
  </si>
  <si>
    <t>Forty Five Thousand Three Hundred</t>
  </si>
  <si>
    <t>One Lakh Forty Eight Thousand Thirty</t>
  </si>
  <si>
    <t>Fifty Two Thousand One Hundred</t>
  </si>
  <si>
    <t>Eighteen Thousand Seven Hundred</t>
  </si>
  <si>
    <t>Nine Lakhs Sixty Two Thousand Fifty Five</t>
  </si>
  <si>
    <t xml:space="preserve">One Lakh Ninety Six Thousand </t>
  </si>
  <si>
    <t>Six Lakhs Three Thousand Forty Five</t>
  </si>
  <si>
    <t>Seventy Six Thousand</t>
  </si>
  <si>
    <t>Nine Lakhs Fifty Eight Thousand Three Hundred</t>
  </si>
  <si>
    <t>Five Lakhs Twenty Eight Thousand Two Hundred Thirty</t>
  </si>
  <si>
    <t xml:space="preserve">One Lakh Seventy Two Thousand </t>
  </si>
  <si>
    <t xml:space="preserve">Seventy Six Thousand </t>
  </si>
  <si>
    <t>One Lakh Twenty Two Thousand Two Hundred</t>
  </si>
  <si>
    <t>Thirteen Thousand Seven Hundred Firty</t>
  </si>
  <si>
    <t xml:space="preserve">One Lakh Fifty Five Thousand </t>
  </si>
  <si>
    <t>Four Lakhs Forty Four Thousand Eight Hundred</t>
  </si>
  <si>
    <t>Three Lakhs Thirty Four Thousand Seven Hundred Forty Eight</t>
  </si>
  <si>
    <t>One Lakh Twenty Nine Thousand Five Hundred</t>
  </si>
  <si>
    <t>Five Lakhs Seventy One Thousand One Hundred Ninety Five</t>
  </si>
  <si>
    <t>Two Lakhs Sixty Eight Thousand Seven Hundred Fifty</t>
  </si>
  <si>
    <t>Fifteen Thousand</t>
  </si>
  <si>
    <t>One Lakh Forty One Thousand Four Hundred</t>
  </si>
  <si>
    <t xml:space="preserve">Fifteen Lakhs Twenty Thousand </t>
  </si>
  <si>
    <t>One Lakh Forty Seven Thousand Six Hundred</t>
  </si>
  <si>
    <t>Fifty Nine Thousand Three Hundred</t>
  </si>
  <si>
    <t xml:space="preserve">Fourteen Thousand </t>
  </si>
  <si>
    <t>Eighteen Thousand Nine Hundred Fifty</t>
  </si>
  <si>
    <t xml:space="preserve">Twenty Eight Thousand </t>
  </si>
  <si>
    <t>Thirty Four Thousand Five Hundred</t>
  </si>
  <si>
    <t>Twenty One Thousand Nine Hundred</t>
  </si>
  <si>
    <t xml:space="preserve">Thirty Five Thousand </t>
  </si>
  <si>
    <t>Twenty Eight Thousand Seven Hundred Fifty</t>
  </si>
  <si>
    <t>Twenty Three Thousand Four Hundred Ninety Six</t>
  </si>
  <si>
    <t>Eleven Thousand Seven</t>
  </si>
  <si>
    <t>Fifty Five Thousand Nine Hundred</t>
  </si>
  <si>
    <t>Two Lakhs Five Thousand Nine Hundred</t>
  </si>
  <si>
    <t>One Lakh Thirty Four Thousand Five Hundred</t>
  </si>
  <si>
    <t xml:space="preserve">Ten Lakhs Twenty Thousand </t>
  </si>
  <si>
    <t>One Lakh Fifty Seven Thousand Two Hundred Ten</t>
  </si>
  <si>
    <t>Forty One Thousand Four Hundred Ninety</t>
  </si>
  <si>
    <t>Sixty Two Thousand Four Hundred</t>
  </si>
  <si>
    <t>Forty Four Thousand Seven Hundred fifty</t>
  </si>
  <si>
    <t>Five Lakhs Thirty Seven Thousand Five Hundred</t>
  </si>
  <si>
    <t>One Lakh Ninety Thousand Eight Hundred</t>
  </si>
  <si>
    <t>Nine Thousand Six Hundred</t>
  </si>
  <si>
    <t xml:space="preserve">Thirty Three Thousand Two Hundred </t>
  </si>
  <si>
    <t xml:space="preserve">Seventeen Thousand </t>
  </si>
  <si>
    <t>Two Laks Forty Three Thousand Two Hundred</t>
  </si>
  <si>
    <t>Thirty Eight Thousand Two Hundred Firty</t>
  </si>
  <si>
    <t>Fifty Nine Thousand Nine Hundred</t>
  </si>
  <si>
    <t>Twenty Four Thousand Seven Hundred Firty</t>
  </si>
  <si>
    <t>Twenty Two Thousand Seven Hundred</t>
  </si>
  <si>
    <t>Thirty Five Thousand Four Hundred</t>
  </si>
  <si>
    <t>Sixty Seven Thousand One Hundred Thirty Two</t>
  </si>
  <si>
    <t>Fifty Seven Thousand Seven Hundred Seventy Five</t>
  </si>
  <si>
    <t>Ten Lakhs Sixty Thousand Five Hundred</t>
  </si>
  <si>
    <t>Eleven Lakhs Seventeen Thousand Sixty Nine</t>
  </si>
  <si>
    <t>Thirty Seven Lakhs Firty Thousand Three Hundred Fifty Seven</t>
  </si>
  <si>
    <t>Seventeen Thousand Nine Hundred Fifty</t>
  </si>
  <si>
    <t>Twelve Lakhs Ninety One Thousand Eight Hundred Thirty</t>
  </si>
  <si>
    <t>Six Lakhs Firty One Thousand Forty Six</t>
  </si>
  <si>
    <t>One Lakh Forty Nine Thousand Three Hundred Sixty</t>
  </si>
  <si>
    <t>Two Lakhs Thirty Five Thousand Seven Hundred</t>
  </si>
  <si>
    <t>Three Lakhs Seventy Nine Thousand Five Hundred</t>
  </si>
  <si>
    <t xml:space="preserve">One Lakh Ninety Four Thousand </t>
  </si>
  <si>
    <t>One Lakh Seventeen Thousand Five Hundred</t>
  </si>
  <si>
    <t>Twenty One Thousand Two Hundred</t>
  </si>
  <si>
    <t xml:space="preserve">Four Lakhs Ninety Five Thousand </t>
  </si>
  <si>
    <t>Institute Name : Manipal Academy of Higher Education, Manipal</t>
  </si>
  <si>
    <t>India Rankings 2017 ID : IR17-I-2-18364</t>
  </si>
  <si>
    <t>Discipline : Overall</t>
  </si>
  <si>
    <t>KMCMA0212</t>
  </si>
  <si>
    <t>KMCMA0231</t>
  </si>
  <si>
    <t>Dr.Sneha</t>
  </si>
  <si>
    <t>KMCMA0226</t>
  </si>
  <si>
    <t>KMCMA0234</t>
  </si>
  <si>
    <t>MAHEU0087</t>
  </si>
  <si>
    <t>KMCMG0140</t>
  </si>
  <si>
    <t>CONMA0041</t>
  </si>
  <si>
    <t>KMCMA0235</t>
  </si>
  <si>
    <t>KMCMA0247</t>
  </si>
  <si>
    <t>251-083</t>
  </si>
  <si>
    <t>KMCMA0239</t>
  </si>
  <si>
    <t>KMCMA0242</t>
  </si>
  <si>
    <t>KMCMA0249</t>
  </si>
  <si>
    <t>KMCMA0244</t>
  </si>
  <si>
    <t>KMCMA0237</t>
  </si>
  <si>
    <t>KMCMA0233</t>
  </si>
  <si>
    <t>KMCMA0236</t>
  </si>
  <si>
    <t>KMCMA0248</t>
  </si>
  <si>
    <t>KMCMA0250</t>
  </si>
  <si>
    <t>KMCMA0246</t>
  </si>
  <si>
    <t>KMCMA0243</t>
  </si>
  <si>
    <t>KMCMA0258</t>
  </si>
  <si>
    <t>MAHE</t>
  </si>
  <si>
    <t>YEAR 15-16</t>
  </si>
  <si>
    <t>KMCMA0265</t>
  </si>
  <si>
    <t>KMCMG0141</t>
  </si>
  <si>
    <t>KMCMA0232</t>
  </si>
  <si>
    <t>KMCMA0269</t>
  </si>
  <si>
    <t>KMCMA0267</t>
  </si>
  <si>
    <t>KMCMA0303</t>
  </si>
  <si>
    <t>KMCMA0266</t>
  </si>
  <si>
    <t>MAHEU0167</t>
  </si>
  <si>
    <t>KMCMA0135</t>
  </si>
  <si>
    <t>KMCMA0275</t>
  </si>
  <si>
    <t>KMCMG0160</t>
  </si>
  <si>
    <t>KMCMA0286</t>
  </si>
  <si>
    <t>KMCMA</t>
  </si>
  <si>
    <t>251-046</t>
  </si>
  <si>
    <t>31.OCT. TO 2 NOV.2014</t>
  </si>
  <si>
    <t>251-051</t>
  </si>
  <si>
    <t>7 DEC.2014</t>
  </si>
  <si>
    <t>251-057</t>
  </si>
  <si>
    <t>28 feb to 1 march 2015</t>
  </si>
  <si>
    <t>251-058</t>
  </si>
  <si>
    <t>15 &amp; 16 NOV.2014</t>
  </si>
  <si>
    <t>251-063</t>
  </si>
  <si>
    <t>14.12.2014</t>
  </si>
  <si>
    <t>251-070</t>
  </si>
  <si>
    <t>13-14 MARCH 2015</t>
  </si>
  <si>
    <t>251-071</t>
  </si>
  <si>
    <t>15 FEB.2015</t>
  </si>
  <si>
    <t>251-074</t>
  </si>
  <si>
    <t>13-15 MARCH 2015</t>
  </si>
  <si>
    <t>251-032</t>
  </si>
  <si>
    <t>21- july to 2nd august 2014</t>
  </si>
  <si>
    <t>KMCMG</t>
  </si>
  <si>
    <t>MIT</t>
  </si>
  <si>
    <t>MITMA0126</t>
  </si>
  <si>
    <t>MITMA0110</t>
  </si>
  <si>
    <t>MITMA0117</t>
  </si>
  <si>
    <t>MITMA0111</t>
  </si>
  <si>
    <t>MITMA0081</t>
  </si>
  <si>
    <t>MITMA0089</t>
  </si>
  <si>
    <t>CONMA0037</t>
  </si>
  <si>
    <t>CONMA</t>
  </si>
  <si>
    <t>YEAR  2015</t>
  </si>
  <si>
    <t>CONMA0042</t>
  </si>
  <si>
    <t>CONMA0043</t>
  </si>
  <si>
    <t>CONMA0044</t>
  </si>
  <si>
    <t>MCON</t>
  </si>
  <si>
    <t>CONMA0050</t>
  </si>
  <si>
    <t>CONMA0045</t>
  </si>
  <si>
    <t>CONMA0018</t>
  </si>
  <si>
    <t>CONMA0053</t>
  </si>
  <si>
    <t>CONMA0054</t>
  </si>
  <si>
    <t>256-004</t>
  </si>
  <si>
    <t>YEAR 13-14</t>
  </si>
  <si>
    <t>CODMA0014</t>
  </si>
  <si>
    <t>KMCMA0214</t>
  </si>
  <si>
    <t>MCODS</t>
  </si>
  <si>
    <t>CODMA0021</t>
  </si>
  <si>
    <t>CODMA0024</t>
  </si>
  <si>
    <t>CODMA0025</t>
  </si>
  <si>
    <t>256-005</t>
  </si>
  <si>
    <t>13-14 Aug. 2014</t>
  </si>
  <si>
    <t>256-006</t>
  </si>
  <si>
    <t>22-23 AUG. 2014</t>
  </si>
  <si>
    <t>COPMA0031</t>
  </si>
  <si>
    <t>KMCMA0274</t>
  </si>
  <si>
    <t>MCOPS</t>
  </si>
  <si>
    <t>KMCMA0124</t>
  </si>
  <si>
    <t>COAMA0094</t>
  </si>
  <si>
    <t>MHSBR0001</t>
  </si>
  <si>
    <t>COAMA0100</t>
  </si>
  <si>
    <t>COAMA0101</t>
  </si>
  <si>
    <t>COAMA0096</t>
  </si>
  <si>
    <t>COAMA0102</t>
  </si>
  <si>
    <t>MHSBR0002</t>
  </si>
  <si>
    <t>COAMA0098</t>
  </si>
  <si>
    <t>COAMA0099</t>
  </si>
  <si>
    <t>COAMA0103</t>
  </si>
  <si>
    <t>COAMA0110</t>
  </si>
  <si>
    <t>COAMA0113</t>
  </si>
  <si>
    <t>COAMA0108</t>
  </si>
  <si>
    <t>MHSBR0003</t>
  </si>
  <si>
    <t>COAMA0119</t>
  </si>
  <si>
    <t>COAMA0124</t>
  </si>
  <si>
    <t>COAMA0117</t>
  </si>
  <si>
    <t>MHSBR0004</t>
  </si>
  <si>
    <t>COAMA0084</t>
  </si>
  <si>
    <t>COAMA0130</t>
  </si>
  <si>
    <t>MCSMA0021</t>
  </si>
  <si>
    <t>MCSMA0016</t>
  </si>
  <si>
    <t>year 2016</t>
  </si>
  <si>
    <t>year 2017</t>
  </si>
  <si>
    <t>year 2018</t>
  </si>
  <si>
    <t>year 2020</t>
  </si>
  <si>
    <t>year 2021</t>
  </si>
  <si>
    <t>269-001</t>
  </si>
  <si>
    <t>26-28/08/2015</t>
  </si>
  <si>
    <t>269-002</t>
  </si>
  <si>
    <t>255-008</t>
  </si>
  <si>
    <t>20 march 2014 &amp; 13 &amp; 30th August 2014 28/07/2015</t>
  </si>
  <si>
    <t>255-012</t>
  </si>
  <si>
    <t>9-14 jun.2014,                       18-23 aug.2014,                      27-31 Oct. 2014,                    15-17 Dec.2014,                       9-14 Feb.2015,                       13-18 Apr. 2015,                      8-13 Jun 2015</t>
  </si>
  <si>
    <t>255-014</t>
  </si>
  <si>
    <t>29-05 2015 to 07.06.2015</t>
  </si>
  <si>
    <t>255-029</t>
  </si>
  <si>
    <t>19  APRIL TO 2 MAY 2015</t>
  </si>
  <si>
    <t>255-030</t>
  </si>
  <si>
    <t>20-24 JULY 2015</t>
  </si>
  <si>
    <t>255-031</t>
  </si>
  <si>
    <t>255-032</t>
  </si>
  <si>
    <t>15/06 TO 04/07/2015</t>
  </si>
  <si>
    <t>255-033</t>
  </si>
  <si>
    <t>28-29/05/2015</t>
  </si>
  <si>
    <t>255-034</t>
  </si>
  <si>
    <t>11-13/09/2015</t>
  </si>
  <si>
    <t>255-035</t>
  </si>
  <si>
    <t>22-24/12/2015</t>
  </si>
  <si>
    <t>255-036</t>
  </si>
  <si>
    <t>255-037</t>
  </si>
  <si>
    <t>255-038</t>
  </si>
  <si>
    <t>5-7/12/2015</t>
  </si>
  <si>
    <t>255-039</t>
  </si>
  <si>
    <t>255-040</t>
  </si>
  <si>
    <t>255-041</t>
  </si>
  <si>
    <t>255-042</t>
  </si>
  <si>
    <t>22-23/02/2016</t>
  </si>
  <si>
    <t>255-043</t>
  </si>
  <si>
    <t>255-009</t>
  </si>
  <si>
    <t>18-20 dec.2014</t>
  </si>
  <si>
    <t>255-017</t>
  </si>
  <si>
    <t>15-19 DEC.2014</t>
  </si>
  <si>
    <t>260-004</t>
  </si>
  <si>
    <t>260-005</t>
  </si>
  <si>
    <t>260-006</t>
  </si>
  <si>
    <t>260-007</t>
  </si>
  <si>
    <t>CAMP</t>
  </si>
  <si>
    <t>WGSHA</t>
  </si>
  <si>
    <t>264-002</t>
  </si>
  <si>
    <t>265-002</t>
  </si>
  <si>
    <t>MMMC</t>
  </si>
  <si>
    <t>267-003</t>
  </si>
  <si>
    <t>12-13 MARCH 2015</t>
  </si>
  <si>
    <t>YEAR 14-15</t>
  </si>
  <si>
    <t>MAHEU0066</t>
  </si>
  <si>
    <t>KMCMA0175</t>
  </si>
  <si>
    <t>KMCMA0168</t>
  </si>
  <si>
    <t>KHOMA0009</t>
  </si>
  <si>
    <t>251-042</t>
  </si>
  <si>
    <t>251-043</t>
  </si>
  <si>
    <t>251-044</t>
  </si>
  <si>
    <t>24-26, Aug. 2014</t>
  </si>
  <si>
    <t>251-045</t>
  </si>
  <si>
    <t>251-009</t>
  </si>
  <si>
    <t>28th &amp; 27th July 2013</t>
  </si>
  <si>
    <t>251-048</t>
  </si>
  <si>
    <t>11-12 aug.2014</t>
  </si>
  <si>
    <t>251-049</t>
  </si>
  <si>
    <t>251-050</t>
  </si>
  <si>
    <t>5-06, sept. 2014</t>
  </si>
  <si>
    <t>251-052</t>
  </si>
  <si>
    <t>12 OCT.2014</t>
  </si>
  <si>
    <t>251-053</t>
  </si>
  <si>
    <t>26-27, SEPT.2014</t>
  </si>
  <si>
    <t>251-054</t>
  </si>
  <si>
    <t>29 NOV.2014</t>
  </si>
  <si>
    <t>251-055</t>
  </si>
  <si>
    <t>05.10.2014</t>
  </si>
  <si>
    <t>251-056</t>
  </si>
  <si>
    <t>01.11.2014</t>
  </si>
  <si>
    <t>251-059</t>
  </si>
  <si>
    <t>12 to14 dec.2014</t>
  </si>
  <si>
    <t>251-060</t>
  </si>
  <si>
    <t>10-11 january 2015</t>
  </si>
  <si>
    <t>251-061</t>
  </si>
  <si>
    <t>21.12.2014</t>
  </si>
  <si>
    <t>251-062</t>
  </si>
  <si>
    <t>2.12.2014</t>
  </si>
  <si>
    <t>251-064</t>
  </si>
  <si>
    <t>251-065</t>
  </si>
  <si>
    <t>22-23 DEC.2014</t>
  </si>
  <si>
    <t>251-066</t>
  </si>
  <si>
    <t>20.12.2014</t>
  </si>
  <si>
    <t>251-067</t>
  </si>
  <si>
    <t>20TH JULY TO 1ST AUG.2015</t>
  </si>
  <si>
    <t>251-068</t>
  </si>
  <si>
    <t>27-29 JAN.2015</t>
  </si>
  <si>
    <t>251-069</t>
  </si>
  <si>
    <t>7 FEB.2015</t>
  </si>
  <si>
    <t>251-076</t>
  </si>
  <si>
    <t>16-17 MARCH 2015</t>
  </si>
  <si>
    <t>251-019</t>
  </si>
  <si>
    <t>16th-17th Nov.2013</t>
  </si>
  <si>
    <t>251-025</t>
  </si>
  <si>
    <t>251-030</t>
  </si>
  <si>
    <t xml:space="preserve"> 25th  JAN 2014</t>
  </si>
  <si>
    <t>258-013</t>
  </si>
  <si>
    <t>258-014</t>
  </si>
  <si>
    <t>18-19 july 2014</t>
  </si>
  <si>
    <t>258-016</t>
  </si>
  <si>
    <t>17-19 july 2014</t>
  </si>
  <si>
    <t>258-017</t>
  </si>
  <si>
    <t>30 june 5 july 2014</t>
  </si>
  <si>
    <t>258-018</t>
  </si>
  <si>
    <t>05-12 july 2015</t>
  </si>
  <si>
    <t>258-019</t>
  </si>
  <si>
    <t>7-8, NOV. 2014</t>
  </si>
  <si>
    <t>258-020</t>
  </si>
  <si>
    <t>258-021</t>
  </si>
  <si>
    <t>17-18, Oct.2014</t>
  </si>
  <si>
    <t>258-022</t>
  </si>
  <si>
    <t>258-023</t>
  </si>
  <si>
    <t>258-024</t>
  </si>
  <si>
    <t>22-24 JAN.2015</t>
  </si>
  <si>
    <t>258-026</t>
  </si>
  <si>
    <t>7-9 JAN.2015</t>
  </si>
  <si>
    <t>258-027</t>
  </si>
  <si>
    <t>27-28 MARCH 2015</t>
  </si>
  <si>
    <t>258-028</t>
  </si>
  <si>
    <t xml:space="preserve"> 24-25 APRIL 2015</t>
  </si>
  <si>
    <t>258-011</t>
  </si>
  <si>
    <t>20-21 MARCH 2015</t>
  </si>
  <si>
    <t>258-010</t>
  </si>
  <si>
    <t>26-29 MARCH 2015</t>
  </si>
  <si>
    <t>261-004</t>
  </si>
  <si>
    <t>261-005</t>
  </si>
  <si>
    <t>24-25 Jan.2015</t>
  </si>
  <si>
    <t>261-006</t>
  </si>
  <si>
    <t>261-007</t>
  </si>
  <si>
    <t>14.11.2014</t>
  </si>
  <si>
    <t>261-008</t>
  </si>
  <si>
    <t>261-002</t>
  </si>
  <si>
    <t>20th feb.2014</t>
  </si>
  <si>
    <t>261-003</t>
  </si>
  <si>
    <t>26-28 FEB.2014</t>
  </si>
  <si>
    <t>256-008</t>
  </si>
  <si>
    <t>13.12.2014</t>
  </si>
  <si>
    <t>256-009</t>
  </si>
  <si>
    <t>20-22 NOV. 2015</t>
  </si>
  <si>
    <t>256-010</t>
  </si>
  <si>
    <t>27-29 MARCH 2015</t>
  </si>
  <si>
    <t>257-011</t>
  </si>
  <si>
    <t>16-28 june 2014</t>
  </si>
  <si>
    <t>257-012</t>
  </si>
  <si>
    <t>30th june to july 2014</t>
  </si>
  <si>
    <t>257-013</t>
  </si>
  <si>
    <t>14-26 july 2014</t>
  </si>
  <si>
    <t>257-014</t>
  </si>
  <si>
    <t>5-17 jan.14</t>
  </si>
  <si>
    <t>257-003</t>
  </si>
  <si>
    <t>24-25 jan 2014</t>
  </si>
  <si>
    <t>259-005</t>
  </si>
  <si>
    <t>259-006</t>
  </si>
  <si>
    <t>259-007</t>
  </si>
  <si>
    <t>17-21 May 2014</t>
  </si>
  <si>
    <t>259-008</t>
  </si>
  <si>
    <t>9 SEPT.2014</t>
  </si>
  <si>
    <t>259-009</t>
  </si>
  <si>
    <t>24-26 NOV.2014</t>
  </si>
  <si>
    <t>259-010</t>
  </si>
  <si>
    <t>27-29 NOV.2014</t>
  </si>
  <si>
    <t>259-011</t>
  </si>
  <si>
    <t>25.10.2014</t>
  </si>
  <si>
    <t>259-012</t>
  </si>
  <si>
    <t>29-30 nov.2014</t>
  </si>
  <si>
    <t>259-013</t>
  </si>
  <si>
    <t>23 nov.14</t>
  </si>
  <si>
    <t>259-014</t>
  </si>
  <si>
    <t>6-8 jan.2015</t>
  </si>
  <si>
    <t>259-015</t>
  </si>
  <si>
    <t>6-7 FEB 2015</t>
  </si>
  <si>
    <t>259-016</t>
  </si>
  <si>
    <t>14-15 MARCH 2015</t>
  </si>
  <si>
    <t>259-017</t>
  </si>
  <si>
    <t>259-018</t>
  </si>
  <si>
    <t>20-21 MARCH 15</t>
  </si>
  <si>
    <t>259-019</t>
  </si>
  <si>
    <t>262-002</t>
  </si>
  <si>
    <t>26-27 sept. 2014</t>
  </si>
  <si>
    <t>262-003</t>
  </si>
  <si>
    <t>5-06, SEPT. 2014</t>
  </si>
  <si>
    <t>262-004</t>
  </si>
  <si>
    <t>262-005</t>
  </si>
  <si>
    <t>262-006</t>
  </si>
  <si>
    <t>19-20 SEPT. 2014</t>
  </si>
  <si>
    <t>262-007</t>
  </si>
  <si>
    <t>27-28 FEB 2015</t>
  </si>
  <si>
    <t>262-008</t>
  </si>
  <si>
    <t>262-009</t>
  </si>
  <si>
    <t>5-6 MARCH 2015</t>
  </si>
  <si>
    <t>262-010</t>
  </si>
  <si>
    <t>6,7,8 MARCH 2015</t>
  </si>
  <si>
    <t>262-011</t>
  </si>
  <si>
    <t>262-012</t>
  </si>
  <si>
    <t>HOI, Public Health</t>
  </si>
  <si>
    <t>SOC</t>
  </si>
  <si>
    <t>SOM</t>
  </si>
  <si>
    <t>MMMC0008</t>
  </si>
  <si>
    <t>20 march 2014 &amp; 13 &amp; 30th August 2014</t>
  </si>
  <si>
    <t>255-010</t>
  </si>
  <si>
    <t>26-30 may 2014</t>
  </si>
  <si>
    <t>255-011</t>
  </si>
  <si>
    <t>26 june -12 july 2014</t>
  </si>
  <si>
    <t>MCVR</t>
  </si>
  <si>
    <t>255-013</t>
  </si>
  <si>
    <t>1-3 Aug.2014</t>
  </si>
  <si>
    <t>255-015</t>
  </si>
  <si>
    <t>4-6 Sept. 2014</t>
  </si>
  <si>
    <t>255-016</t>
  </si>
  <si>
    <t>15-17 jan.2015</t>
  </si>
  <si>
    <t>255-018</t>
  </si>
  <si>
    <t>30-31 OCT.2014</t>
  </si>
  <si>
    <t>255-019</t>
  </si>
  <si>
    <t>29-31 JAN.2015</t>
  </si>
  <si>
    <t>255-020</t>
  </si>
  <si>
    <t>22-23 nov.2014</t>
  </si>
  <si>
    <t>255-021</t>
  </si>
  <si>
    <t>8-9 DEC.2014</t>
  </si>
  <si>
    <t>255-023</t>
  </si>
  <si>
    <t>16-17 dec.2014</t>
  </si>
  <si>
    <t>255-024</t>
  </si>
  <si>
    <t>29-30 JAN.15</t>
  </si>
  <si>
    <t>255-025</t>
  </si>
  <si>
    <t>5-7 FEB.2015</t>
  </si>
  <si>
    <t>255-027</t>
  </si>
  <si>
    <t>2-3 FEB 2015</t>
  </si>
  <si>
    <t>255-028</t>
  </si>
  <si>
    <t>27-28 FEB.2015</t>
  </si>
  <si>
    <t>251-018</t>
  </si>
  <si>
    <t>KMCMA0122</t>
  </si>
  <si>
    <t>251-004</t>
  </si>
  <si>
    <t>KHOMA0007</t>
  </si>
  <si>
    <t>251-012</t>
  </si>
  <si>
    <t>KMCMA0132</t>
  </si>
  <si>
    <t>251-007</t>
  </si>
  <si>
    <t>251-011</t>
  </si>
  <si>
    <t>251-001</t>
  </si>
  <si>
    <t>KMCMA0153</t>
  </si>
  <si>
    <t>INDUCTION PROGRAM</t>
  </si>
  <si>
    <t>KMCMA0141</t>
  </si>
  <si>
    <t>251-010</t>
  </si>
  <si>
    <t>251-020</t>
  </si>
  <si>
    <t>251-013</t>
  </si>
  <si>
    <t>251-014</t>
  </si>
  <si>
    <t>251-015</t>
  </si>
  <si>
    <t>Ajay Shah</t>
  </si>
  <si>
    <t>251-021</t>
  </si>
  <si>
    <t>251-022</t>
  </si>
  <si>
    <t>251-002</t>
  </si>
  <si>
    <t>251-016</t>
  </si>
  <si>
    <t>251-023</t>
  </si>
  <si>
    <t>251-024</t>
  </si>
  <si>
    <t>251-026</t>
  </si>
  <si>
    <t>251-027</t>
  </si>
  <si>
    <t>251-028</t>
  </si>
  <si>
    <t>251-029</t>
  </si>
  <si>
    <t>251-031</t>
  </si>
  <si>
    <t>251-034</t>
  </si>
  <si>
    <t>251-035</t>
  </si>
  <si>
    <t>251-017</t>
  </si>
  <si>
    <t>KMCMG0085</t>
  </si>
  <si>
    <t>KMCMG0056</t>
  </si>
  <si>
    <t>KMCMG0061</t>
  </si>
  <si>
    <t>KMCMG0059</t>
  </si>
  <si>
    <t>KMCMG0086</t>
  </si>
  <si>
    <t>KMCMG0081</t>
  </si>
  <si>
    <t>KMCMG0075</t>
  </si>
  <si>
    <t>KMCMG0076</t>
  </si>
  <si>
    <t>KMCMG0093</t>
  </si>
  <si>
    <t>KMCMG0058</t>
  </si>
  <si>
    <t>KMCMG0066</t>
  </si>
  <si>
    <t>KMCMG0074</t>
  </si>
  <si>
    <t>KMCMG0068</t>
  </si>
  <si>
    <t>KMCMG0072</t>
  </si>
  <si>
    <t>KMCMG0073</t>
  </si>
  <si>
    <t>MITMA0070</t>
  </si>
  <si>
    <t>MITMA</t>
  </si>
  <si>
    <t>258-006</t>
  </si>
  <si>
    <t>258-001</t>
  </si>
  <si>
    <t>258-002</t>
  </si>
  <si>
    <t>258-003</t>
  </si>
  <si>
    <t>Ismil</t>
  </si>
  <si>
    <t>258-004</t>
  </si>
  <si>
    <t>258-005</t>
  </si>
  <si>
    <t>257-004</t>
  </si>
  <si>
    <t>258-008</t>
  </si>
  <si>
    <t>258-009</t>
  </si>
  <si>
    <t>251-005</t>
  </si>
  <si>
    <t>256-002</t>
  </si>
  <si>
    <t>256-001</t>
  </si>
  <si>
    <t>256-003</t>
  </si>
  <si>
    <t>257-001</t>
  </si>
  <si>
    <t>MITMA0069</t>
  </si>
  <si>
    <t>MAHEU0057</t>
  </si>
  <si>
    <t>COAMA0049</t>
  </si>
  <si>
    <t>COAMA0059</t>
  </si>
  <si>
    <t>COAMA0064</t>
  </si>
  <si>
    <t>COAMA0048</t>
  </si>
  <si>
    <t>COAMA0066</t>
  </si>
  <si>
    <t>MUJ</t>
  </si>
  <si>
    <t>12TH TO 31ST AUGUST 2013</t>
  </si>
  <si>
    <t>25TH &amp; 26TH OCT 2013</t>
  </si>
  <si>
    <t>KMCIC Manipal</t>
  </si>
  <si>
    <t>MCPH</t>
  </si>
  <si>
    <t>16-17  DEC.2013</t>
  </si>
  <si>
    <t xml:space="preserve"> 2013-14</t>
  </si>
  <si>
    <t>MIPH0002</t>
  </si>
  <si>
    <t>JAN.31-FEB.02, 2014</t>
  </si>
  <si>
    <t>17-18 FEB.2014</t>
  </si>
  <si>
    <t>CONMA0030</t>
  </si>
  <si>
    <t>Dean , Kasturba Medical College, Manipal</t>
  </si>
  <si>
    <t>Praveen Kumar</t>
  </si>
  <si>
    <t>Dr .Sathish kumar adiga</t>
  </si>
  <si>
    <t>Dr.Rajgopal kv</t>
  </si>
  <si>
    <t>Manipal  Academy of Higher Education, Manipal</t>
  </si>
  <si>
    <t>Director, Manipal Institute of Technology, Manipal</t>
  </si>
  <si>
    <t>Dr.Sanjay Pattanshetty</t>
  </si>
  <si>
    <t>Dr.Sameer phadnis</t>
  </si>
  <si>
    <t>Parvadha Vardhini</t>
  </si>
  <si>
    <t>Dr.Arun G Maiya</t>
  </si>
  <si>
    <t>Dr.John soloman</t>
  </si>
  <si>
    <t>HOD, School of Information Sciences, Manipal</t>
  </si>
  <si>
    <t>Yogish pai</t>
  </si>
  <si>
    <t>HOD, School of Allied Health Sciences, Manipal</t>
  </si>
  <si>
    <t>HOD, Dept. of Atomic &amp; Molecualr Physics, Manipal</t>
  </si>
  <si>
    <t>DAMP</t>
  </si>
  <si>
    <t>Dept. of Virus Research, Manipal</t>
  </si>
  <si>
    <t>DVR</t>
  </si>
  <si>
    <t>Manipal Center for Phylosophy &amp; Humanities, Manipal</t>
  </si>
  <si>
    <t>Email dated 24/04/2015</t>
  </si>
  <si>
    <t>F No. 22-100/15-02/2008</t>
  </si>
  <si>
    <t>STC/01/2015</t>
  </si>
  <si>
    <t>STC/58/2014</t>
  </si>
  <si>
    <t>STC/7/2015</t>
  </si>
  <si>
    <t>STC/22/2015</t>
  </si>
  <si>
    <t>TTA 1941/2014/TIFAC JV115</t>
  </si>
  <si>
    <t>TTA/7606/2015</t>
  </si>
  <si>
    <t>CR/21/TIFAC</t>
  </si>
  <si>
    <t>Agreement date 30/12/2015</t>
  </si>
  <si>
    <t>CR/0001/SOLS</t>
  </si>
  <si>
    <t>TTA/10252/2015</t>
  </si>
  <si>
    <t>TTA/10904/2015/TIFAC JV 181</t>
  </si>
  <si>
    <t>TTA/113602015/TIFAC JV 184</t>
  </si>
  <si>
    <t>Agreement made on 19.12.2015</t>
  </si>
  <si>
    <t>RLS/TP/2011/05-TTA/9971</t>
  </si>
  <si>
    <t>HCR/III/TITUX/06/2016-TTA/1021</t>
  </si>
  <si>
    <t>CSPPIOOE2337-TTA/733</t>
  </si>
  <si>
    <t>HCR/III/RITUX/06/2016-TTA/1023/2015</t>
  </si>
  <si>
    <t>Letter dated 28/04/2015</t>
  </si>
  <si>
    <t>Email dated 02/06/2015</t>
  </si>
  <si>
    <t>MA-2015-00466</t>
  </si>
  <si>
    <t>STC/8/2015</t>
  </si>
  <si>
    <t>TTA/2518/2015</t>
  </si>
  <si>
    <t>STC/3/2015</t>
  </si>
  <si>
    <t>Latter received from Bombay Scientific on 18.10.2014</t>
  </si>
  <si>
    <t>TTA/3048/2015</t>
  </si>
  <si>
    <t>TTA/3474/2015</t>
  </si>
  <si>
    <t>Email dated 31/07/2016</t>
  </si>
  <si>
    <t>STC/13/2015</t>
  </si>
  <si>
    <t>TTA/3731/2015</t>
  </si>
  <si>
    <t>TTA/2876/2015</t>
  </si>
  <si>
    <t>TTA/5015/2015</t>
  </si>
  <si>
    <t>Email dated 02/09/2015</t>
  </si>
  <si>
    <t>SOLS JV/1099/MUCR-29792</t>
  </si>
  <si>
    <t>Agreement made on 15.11.2013</t>
  </si>
  <si>
    <t>Agreement executed on 05.08.2015</t>
  </si>
  <si>
    <t>TTA/6403/2015</t>
  </si>
  <si>
    <t>SOLS JV/1151/MU CR-30073</t>
  </si>
  <si>
    <t>#RLS/TP/2010/07</t>
  </si>
  <si>
    <t>7510, BS/194/2015</t>
  </si>
  <si>
    <t>Email dated 06/10/2015</t>
  </si>
  <si>
    <t>Latter received from IBM dated 23.10.2015</t>
  </si>
  <si>
    <t>MURKMC0059</t>
  </si>
  <si>
    <t>MURKMC0060</t>
  </si>
  <si>
    <t>Email dated 05/11/2015</t>
  </si>
  <si>
    <t>3105002-MAHE0539</t>
  </si>
  <si>
    <t>3105002-MAHEU526</t>
  </si>
  <si>
    <t>2204109-MAHE0472</t>
  </si>
  <si>
    <t>2204109-MAHE0463</t>
  </si>
  <si>
    <t>2204109-MAHE0247</t>
  </si>
  <si>
    <t>2204109-MAHE0524</t>
  </si>
  <si>
    <t>3105002-MAHE0525</t>
  </si>
  <si>
    <t>3105002-MAHE0497</t>
  </si>
  <si>
    <t>2204109-MAHE0487</t>
  </si>
  <si>
    <t>3105002-MAHE0481</t>
  </si>
  <si>
    <t>2204109-MAHEU680</t>
  </si>
  <si>
    <t>2204109-MAHE0457</t>
  </si>
  <si>
    <t>3105002-MAHE0490 &amp; MAHE0491</t>
  </si>
  <si>
    <t>2204109-MAHE0459</t>
  </si>
  <si>
    <t>2204109-MAHE0060</t>
  </si>
  <si>
    <t>2204087-MAHEU691</t>
  </si>
  <si>
    <t>2204087-MAHE0331</t>
  </si>
  <si>
    <t>2204109-MAHE0324</t>
  </si>
  <si>
    <t>2204087-MHAE0390</t>
  </si>
  <si>
    <t>2204087-MAHE0436</t>
  </si>
  <si>
    <t>2204087-MAHE0206</t>
  </si>
  <si>
    <t>2204087-MAHE0412</t>
  </si>
  <si>
    <t>2204087-MAHE0420</t>
  </si>
  <si>
    <t>2204087-MAHEU898</t>
  </si>
  <si>
    <t>2204087-MAHEU892</t>
  </si>
  <si>
    <t>2204087-MAHEU897</t>
  </si>
  <si>
    <t>2204087-MAHE0411</t>
  </si>
  <si>
    <t>2204087-MAHE0391</t>
  </si>
  <si>
    <t>Director,  Manipal institute of technology, Manipal</t>
  </si>
  <si>
    <t>310500-MAHE0034</t>
  </si>
  <si>
    <t>08/048(001)2011-EMR-I</t>
  </si>
  <si>
    <t>SB3-G31 BC-TTA/9853/2015</t>
  </si>
  <si>
    <t>STC/42/2015</t>
  </si>
  <si>
    <t>TTA/12500/2015</t>
  </si>
  <si>
    <t>MURKMC0065</t>
  </si>
  <si>
    <t>Email dated 05/03/2016</t>
  </si>
  <si>
    <t>Agreement made on 14.03.2014</t>
  </si>
  <si>
    <t>TTA/11653/2015</t>
  </si>
  <si>
    <t>TTA/11651/2015</t>
  </si>
  <si>
    <t>TTA/11652/2015</t>
  </si>
  <si>
    <t>CANVAS-28431754D1A3008-TTA/11248/2015</t>
  </si>
  <si>
    <t>TTA/11194/2015</t>
  </si>
  <si>
    <t>Latter received from SPICTRA dated 25.03.2015</t>
  </si>
  <si>
    <t>STC/30/2015</t>
  </si>
  <si>
    <t>STC/31/2015</t>
  </si>
  <si>
    <t>Email dated 31/12/2015</t>
  </si>
  <si>
    <t>TTA/8266/2015</t>
  </si>
  <si>
    <t>AP311736-TTA/9620</t>
  </si>
  <si>
    <t>Email dated 24/12/2015</t>
  </si>
  <si>
    <t>CANVAS-28431754D1A3008-TTA/7885/30.10.2015</t>
  </si>
  <si>
    <t>14V-MC-JADZ-TTA/9619/2015</t>
  </si>
  <si>
    <t>latter received from Cryo Save on 27.10.2015</t>
  </si>
  <si>
    <t>SB3-G31-BC-TTA/1851/2015</t>
  </si>
  <si>
    <t>TRET-CLIN-DRL-2013-TTA/5403/2015</t>
  </si>
  <si>
    <t>SOLS/001/04.04.2014</t>
  </si>
  <si>
    <t>#SPRL/LC/09-10/001-TTA/6349</t>
  </si>
  <si>
    <t>NN25307</t>
  </si>
  <si>
    <t>Travel Grant recevied letter dated 22.04.204</t>
  </si>
  <si>
    <t>Email dated 02/05/2014</t>
  </si>
  <si>
    <t>SOLS JV/2/05-05-2014</t>
  </si>
  <si>
    <t>Agreement executed on 01.03.2014</t>
  </si>
  <si>
    <t>SOLS/002/21.05.14</t>
  </si>
  <si>
    <t>HSBCN1403185388-TTA/5548/2013</t>
  </si>
  <si>
    <t>Dr. Prabha Adikari, Kasturba Medical College Hospital, Attavar- Mangalore</t>
  </si>
  <si>
    <t>Alacardia Study</t>
  </si>
  <si>
    <t>NN25310</t>
  </si>
  <si>
    <t>STC/11/2014</t>
  </si>
  <si>
    <t>14V-3C-JADZ-TTA/932/2014</t>
  </si>
  <si>
    <t>14V-MC -JADX-TTA/812-2014</t>
  </si>
  <si>
    <t>HCR/IIIRITUX/06/2012-TTA/929/2014</t>
  </si>
  <si>
    <t>NN25307&amp;NN25310-TTA/485&amp;TTA/484</t>
  </si>
  <si>
    <t>NN25310-TTA/818 &amp;819</t>
  </si>
  <si>
    <t>STC/8/2014</t>
  </si>
  <si>
    <t>Email dated 04/06/2014</t>
  </si>
  <si>
    <t>TIFAC CR/21/INV#12&amp;14/25-02-2014</t>
  </si>
  <si>
    <t>STC/17/2014</t>
  </si>
  <si>
    <t>STC/19/2014</t>
  </si>
  <si>
    <t>Email dated 04/07/2014</t>
  </si>
  <si>
    <t>14V-MC-JADZ</t>
  </si>
  <si>
    <t>F3Z-MC-BO10-TTA/1516/2014</t>
  </si>
  <si>
    <t>RLS/TP/2010/07-TTA/1522</t>
  </si>
  <si>
    <t>SOLS/Inv # 2817//31.07.14</t>
  </si>
  <si>
    <t>TTA/1963/2014</t>
  </si>
  <si>
    <t>TTA/1962/2014</t>
  </si>
  <si>
    <t>TTA/1983/2014</t>
  </si>
  <si>
    <t xml:space="preserve">Net-2013-SEN-IN-01-SA </t>
  </si>
  <si>
    <t>STC/23/2014</t>
  </si>
  <si>
    <t>TIFAC CR25/02-08-2014</t>
  </si>
  <si>
    <t>DST/INSPIRE Fellowship/2012/598</t>
  </si>
  <si>
    <t>STC/24/2014</t>
  </si>
  <si>
    <t>TTA/3147/2014</t>
  </si>
  <si>
    <t>STC/27/2014</t>
  </si>
  <si>
    <t>TTA/3485/2014</t>
  </si>
  <si>
    <t>2204109-MAHE0034</t>
  </si>
  <si>
    <t>14-MC-JADX-TTA/2376</t>
  </si>
  <si>
    <t>Email dated 08/09/2014</t>
  </si>
  <si>
    <t>Inv # STC/28/2013/13.09.13</t>
  </si>
  <si>
    <t>AP311736</t>
  </si>
  <si>
    <t>AP311736-TTA/1987/14.07.14</t>
  </si>
  <si>
    <t>LA-EP06-302-TTA/2257/2014</t>
  </si>
  <si>
    <t>TTA/3503/2014</t>
  </si>
  <si>
    <t>CANVAS-28431754D1A3008-TTA/3139</t>
  </si>
  <si>
    <t>F3Z-MCB010-TTA/2817</t>
  </si>
  <si>
    <t>NN25307-TTA/3145</t>
  </si>
  <si>
    <t>NN25310-TTA/3144</t>
  </si>
  <si>
    <t>MOU-03.01.2012</t>
  </si>
  <si>
    <t>Agreement made on 07/10/2014</t>
  </si>
  <si>
    <t>14V-MC-JADX-TTA/3699/2014</t>
  </si>
  <si>
    <t>SPRL/LC/09-10/001-TTA/3791</t>
  </si>
  <si>
    <t>STC/29/2015</t>
  </si>
  <si>
    <t>Email dated 27/10/2014</t>
  </si>
  <si>
    <t>RLS/TP/2010/07-TTA/4011</t>
  </si>
  <si>
    <t>RLS/TP/2010/07-TTA3896/2014</t>
  </si>
  <si>
    <t>AP311736-TTA/4240</t>
  </si>
  <si>
    <t>SPRL/LC/09-10/001-TTA/4719/2014</t>
  </si>
  <si>
    <t>SPRL/LC/09-10/0001-TTA/4718</t>
  </si>
  <si>
    <t>TIFAC/Cr/102/05.12.14/Inv # STC/5/2014/10.05.14</t>
  </si>
  <si>
    <t>MOU-12.12.2014</t>
  </si>
  <si>
    <t>Letter dtd.05.11.2014</t>
  </si>
  <si>
    <t>Agreement date 01.09.2014</t>
  </si>
  <si>
    <t>Agreement date 24/11/2014</t>
  </si>
  <si>
    <t>STC/46/2014</t>
  </si>
  <si>
    <t>STC/47/2014</t>
  </si>
  <si>
    <t>MURKCT0090</t>
  </si>
  <si>
    <t>F3Z-MC-B010-TTA/5705/2014</t>
  </si>
  <si>
    <t>14V-MC-JADX</t>
  </si>
  <si>
    <t>RLS/TP/2010/07-TTA/5707/2014</t>
  </si>
  <si>
    <t>TTA/6147/2014</t>
  </si>
  <si>
    <t>TTA/6141/2014</t>
  </si>
  <si>
    <t>TTA/6252/2014</t>
  </si>
  <si>
    <t>CANVAS-28431754D1A3008-TTA/5754</t>
  </si>
  <si>
    <t>Email dated 07/01/2015</t>
  </si>
  <si>
    <t>CRL101425</t>
  </si>
  <si>
    <t>TTA/6595/2014</t>
  </si>
  <si>
    <t>TIFAC CR/131/16-01-2015/INV#15-27-06-2014</t>
  </si>
  <si>
    <t>14V-MC-JADZ-TTA/6168</t>
  </si>
  <si>
    <t>HCR/IIIRITU/06/2012-TTA/6172</t>
  </si>
  <si>
    <t>RLS/TP/2010/07</t>
  </si>
  <si>
    <t>G31-BC-PI-TTA/6176</t>
  </si>
  <si>
    <t>MURKCT105</t>
  </si>
  <si>
    <t>TTA/7758/2014</t>
  </si>
  <si>
    <t>STC/49/2014</t>
  </si>
  <si>
    <t>#BC22140-TTA/7527</t>
  </si>
  <si>
    <t>28431754D1A3008</t>
  </si>
  <si>
    <t>14V-MC-JADX-TTA/7872</t>
  </si>
  <si>
    <t>14V-MC-JADY-TTA/7875/2014</t>
  </si>
  <si>
    <t>14V-MC-JADY-TTA-7876</t>
  </si>
  <si>
    <t>14V-MC-JADZ-TTA/7873</t>
  </si>
  <si>
    <t>PIC/HCA/AGR/2014/36</t>
  </si>
  <si>
    <t>Email dated 01.05.2015/ stc/57/2014- 28.02.2015</t>
  </si>
  <si>
    <t>TTA/9106/2014</t>
  </si>
  <si>
    <t>TRET-CLIN/DRL/2013-TTA/8892</t>
  </si>
  <si>
    <t>F3Z-MC-B010-TTA/8322</t>
  </si>
  <si>
    <t>TTA/9035/2014</t>
  </si>
  <si>
    <t>SOLS/CR/19783/31.03.15</t>
  </si>
  <si>
    <t>Email dated 25/03/2015</t>
  </si>
  <si>
    <t>SOLS/JV/992/31.03.15</t>
  </si>
  <si>
    <t>2204109-MAHEU895</t>
  </si>
  <si>
    <t>2204109-MAHEU876</t>
  </si>
  <si>
    <t>2204109-MAHEU873</t>
  </si>
  <si>
    <t>2204109-MAHEU908</t>
  </si>
  <si>
    <t>2204109-MAHEU943</t>
  </si>
  <si>
    <t>2204109-MAHEU777</t>
  </si>
  <si>
    <t>2204109-MAHEU667</t>
  </si>
  <si>
    <t>2204109-MAHEU730</t>
  </si>
  <si>
    <t>2204087-MAHEU156</t>
  </si>
  <si>
    <t>2204087-MAHE0052</t>
  </si>
  <si>
    <t>2204087-MAHEU927</t>
  </si>
  <si>
    <t>2204087-MAHEU624</t>
  </si>
  <si>
    <t>2204087-MAHEU924</t>
  </si>
  <si>
    <t>2204087-MAHEU885</t>
  </si>
  <si>
    <t>2204087-MAHEU907</t>
  </si>
  <si>
    <t>2204087-MAHEU899</t>
  </si>
  <si>
    <t>2204087-MAHEU891</t>
  </si>
  <si>
    <t>2204087-MAHEU526</t>
  </si>
  <si>
    <t>2204087-MAHEU593</t>
  </si>
  <si>
    <t>2204087-MAHEU923</t>
  </si>
  <si>
    <t>2204087-MAHEU883</t>
  </si>
  <si>
    <t>2204087-MAHEU428</t>
  </si>
  <si>
    <t>2204109-MAHEU865</t>
  </si>
  <si>
    <t>2204087-MAHEU911</t>
  </si>
  <si>
    <t>2204087-MAHEU614</t>
  </si>
  <si>
    <t>2204087-MAHE0058</t>
  </si>
  <si>
    <t>2204087-MAHE0205</t>
  </si>
  <si>
    <t>2204087-MAHE0342</t>
  </si>
  <si>
    <t>2204109-MAHE0057</t>
  </si>
  <si>
    <t>2204087-MAHE0236</t>
  </si>
  <si>
    <t>2204109-MAHE0255</t>
  </si>
  <si>
    <t>2204087-MAHE0265</t>
  </si>
  <si>
    <t>2204087-MAHE0321</t>
  </si>
  <si>
    <t>2204109-MAHE0333</t>
  </si>
  <si>
    <t>VGST\CESEM\2012-13\281</t>
  </si>
  <si>
    <t>STC/3/2013</t>
  </si>
  <si>
    <t>Agreement date 30/04/2013</t>
  </si>
  <si>
    <t>#SPRL/LC/09-10/001-TTA/274</t>
  </si>
  <si>
    <t>N225307-TTA/276</t>
  </si>
  <si>
    <t>NN25310-TTA/276</t>
  </si>
  <si>
    <t>Agreement made on 01.10.2012</t>
  </si>
  <si>
    <t>NO/2012/34/74/BRNS</t>
  </si>
  <si>
    <t>Agreement date 31/05/2014</t>
  </si>
  <si>
    <t>TTA/4047/2012</t>
  </si>
  <si>
    <t>TIFAC/Cr/16/13.06.2013</t>
  </si>
  <si>
    <t>Agreement date 18/09/2012</t>
  </si>
  <si>
    <t>Protocol KMC/PHA/ZINCOVIT 005/2013</t>
  </si>
  <si>
    <t>Protocol KMC/PHA/ZINCOVIT 006/2013</t>
  </si>
  <si>
    <t>#SPRL/LC/09-10/001-TTA/1129</t>
  </si>
  <si>
    <t>#20070782-TTA-1128</t>
  </si>
  <si>
    <t>Agreement made on 27.09.2010</t>
  </si>
  <si>
    <t>MK0524-A108-00</t>
  </si>
  <si>
    <t>#RLS/TP/2010/07-TTA-1062</t>
  </si>
  <si>
    <t>#NN25307-TTA/061</t>
  </si>
  <si>
    <t>#TINEFECON--TTA-1130</t>
  </si>
  <si>
    <t>2204019-MAHEU900</t>
  </si>
  <si>
    <t>Inspire Agreement date 13/07/2013</t>
  </si>
  <si>
    <t>TIFAC/CR/23/17.07.13</t>
  </si>
  <si>
    <t xml:space="preserve">SOLS/DID/1240/19.07.13 </t>
  </si>
  <si>
    <t>#CL3-16257-068</t>
  </si>
  <si>
    <t>#F3Z-B010-TTA/1526</t>
  </si>
  <si>
    <t>#NN25310-TTA/1522</t>
  </si>
  <si>
    <t>MURKCT0067</t>
  </si>
  <si>
    <t>2204109-MAHE0918</t>
  </si>
  <si>
    <t>DST/Inspire Fellowship/2010/268</t>
  </si>
  <si>
    <t>20062017-TTA/1852</t>
  </si>
  <si>
    <t>RLS/TP/2010/07-TTA/1850</t>
  </si>
  <si>
    <t>MURU/261-038</t>
  </si>
  <si>
    <t>STC/25/2013</t>
  </si>
  <si>
    <t>GRD-266</t>
  </si>
  <si>
    <t>GRD-280</t>
  </si>
  <si>
    <t>5843/13/14</t>
  </si>
  <si>
    <t>SOLS/06/2013-14</t>
  </si>
  <si>
    <t>SOLS/07/2013-14</t>
  </si>
  <si>
    <t xml:space="preserve">TIFAC/TTA/5491/2013 </t>
  </si>
  <si>
    <t>ITS/09/2014</t>
  </si>
  <si>
    <t>102-1/QIP/Pharm/MCPS/04-05</t>
  </si>
  <si>
    <t>MURMU00010</t>
  </si>
  <si>
    <t>TIFAC/TTA/4160/2013 &amp; CR# 52</t>
  </si>
  <si>
    <t>AICTE DBT Mode</t>
  </si>
  <si>
    <t>TIFAC/CR/42/12.10.13</t>
  </si>
  <si>
    <t>STC/50/2013</t>
  </si>
  <si>
    <t>SOLS/02/2013-14</t>
  </si>
  <si>
    <t>Email date 27/03/2014</t>
  </si>
  <si>
    <t>SOLS/03/2013-14</t>
  </si>
  <si>
    <t>Email date 28/02/2014</t>
  </si>
  <si>
    <t>BS/3850?3850/28.03.14</t>
  </si>
  <si>
    <t>TIFAC/CR/74</t>
  </si>
  <si>
    <t>SOLS/01/2013-14</t>
  </si>
  <si>
    <t>SOLS/04/2013-14</t>
  </si>
  <si>
    <t>SOLS/05/2013-14</t>
  </si>
  <si>
    <t>STC/47/2013</t>
  </si>
  <si>
    <t>STC/46/2013</t>
  </si>
  <si>
    <t>TTA/3766/2013</t>
  </si>
  <si>
    <t>TTA/5084/2013</t>
  </si>
  <si>
    <t>225307-TTA/1854/2013</t>
  </si>
  <si>
    <t>NN25310-TTA/1853/2013</t>
  </si>
  <si>
    <t>NN25310-TTA/2290</t>
  </si>
  <si>
    <t>OSKIRA- X-D4300C00005-TTA/1856/2013</t>
  </si>
  <si>
    <t>NN25307-TTA/2289</t>
  </si>
  <si>
    <t>OSLIRA-d4300c000005-tta/2280</t>
  </si>
  <si>
    <t>NN25307-TTA/2736</t>
  </si>
  <si>
    <t>NN25307-</t>
  </si>
  <si>
    <t>NN25310-TTA/2734</t>
  </si>
  <si>
    <t>NN25307-TTA/3142</t>
  </si>
  <si>
    <t>NN25310-TTA/3143</t>
  </si>
  <si>
    <t>NN25307-TTA/3474</t>
  </si>
  <si>
    <t>WSA-CS-004-TTA/3078</t>
  </si>
  <si>
    <t>WSA-CS-004&amp;008</t>
  </si>
  <si>
    <t>F3Z-MC-8010-TTA/3141</t>
  </si>
  <si>
    <t>F3Z-MC-B010</t>
  </si>
  <si>
    <t>OSKIRA-X-D4300C0005-TTA/3144</t>
  </si>
  <si>
    <t>OSKIRA-X-D4300C00005</t>
  </si>
  <si>
    <t>#20070782</t>
  </si>
  <si>
    <t>20080394-TTA/3582</t>
  </si>
  <si>
    <t>14V- MC-JADX</t>
  </si>
  <si>
    <t>MURSORM012</t>
  </si>
  <si>
    <t>EX2211-3749</t>
  </si>
  <si>
    <t>TTA/2772/2013</t>
  </si>
  <si>
    <t>Agreement date 21/06/2012</t>
  </si>
  <si>
    <t>Agreement date 02/09/2013</t>
  </si>
  <si>
    <t>20070782-TTS/2288</t>
  </si>
  <si>
    <t>LA-EP06-302-TTA/2344</t>
  </si>
  <si>
    <t>LA-EP06-303-TTA/2343</t>
  </si>
  <si>
    <t>RLS/TP/2010/07-TTA/2737</t>
  </si>
  <si>
    <t>MK-0683-88-TTA/3140</t>
  </si>
  <si>
    <t>20070782-TTA/3585</t>
  </si>
  <si>
    <t>RLS/TP2010/07-TTA/3581</t>
  </si>
  <si>
    <t>RLS/TP/2010/07-TTA/3580</t>
  </si>
  <si>
    <t>RLS/TP/2011/05</t>
  </si>
  <si>
    <t>DST/Inspire Fellowshio/2010/268B</t>
  </si>
  <si>
    <t>2204087-MAHEU926</t>
  </si>
  <si>
    <t>Agreement date 04/11/2013</t>
  </si>
  <si>
    <t>SAHAM/CN/2010/579</t>
  </si>
  <si>
    <t>2204087-MAHEU432</t>
  </si>
  <si>
    <t>#SPRL/LC/09-10/001</t>
  </si>
  <si>
    <t>SPRL/LC/09-10</t>
  </si>
  <si>
    <t>TTA/4387/2013</t>
  </si>
  <si>
    <t>STC/45/2013</t>
  </si>
  <si>
    <t>Latter received from Bombay Scientific on 19.11.2013</t>
  </si>
  <si>
    <t>MURKCT0077 STC/27/2013</t>
  </si>
  <si>
    <t>2204019-MAHEU945</t>
  </si>
  <si>
    <t>IPCS/LMT/PIII-0893-TTA/3586</t>
  </si>
  <si>
    <t>CANVAS 28431754DIA3008-TTA/4227</t>
  </si>
  <si>
    <t>BT/PR14012/MED/30/315/2010</t>
  </si>
  <si>
    <t>Email dated 17/12/2013</t>
  </si>
  <si>
    <t>Email dated 31/12/2013</t>
  </si>
  <si>
    <t>Email dated 27/03/2014</t>
  </si>
  <si>
    <t>STC/7/2013</t>
  </si>
  <si>
    <t>Dr.C. Mallikarjuna Rao., Manipal College of Pharmaceutical Sciences- Manipal</t>
  </si>
  <si>
    <t>STC/29/2013</t>
  </si>
  <si>
    <t>Dr. C. Mallikarjuna Rao, Manipal College of Pharmaceutical Sciences- Manipal</t>
  </si>
  <si>
    <t>Dr. Mamatha Ballal, Kasturba Medical College-Manipal</t>
  </si>
  <si>
    <t>14V-MC-JADY-TTA/3489</t>
  </si>
  <si>
    <t>HCR/III/RITUX/06/2016-TTA/544/2014</t>
  </si>
  <si>
    <t>C13006</t>
  </si>
  <si>
    <t>#STM01-10</t>
  </si>
  <si>
    <t>SOLS/JV/310/30.09.15</t>
  </si>
  <si>
    <t>CSPP100E2337</t>
  </si>
  <si>
    <t>14V-MC-JADY-TTA/13</t>
  </si>
  <si>
    <t>Study Letter Date 03/03/2016</t>
  </si>
  <si>
    <t>CRL111428-TTA/9662</t>
  </si>
  <si>
    <t>14V-MC-JADZ-TTA/508</t>
  </si>
  <si>
    <t>RLS/113/051-TTA/7664/2014</t>
  </si>
  <si>
    <t>14V-MC-JADY-TTA/4632/2015</t>
  </si>
  <si>
    <t>CRL101425-TTA/7042/2015</t>
  </si>
  <si>
    <t>CRL111428</t>
  </si>
  <si>
    <t>SPRL/LC/09-10/0001-TTA/8884/2014</t>
  </si>
  <si>
    <t>#CRL101425-TTA/9628/2014</t>
  </si>
  <si>
    <t>#HCR//111/RITU/06/2012</t>
  </si>
  <si>
    <t>14V-MC-JADX-TTA/2860/2015</t>
  </si>
  <si>
    <t>Director, Manipal Institute of Technology,  Manipal</t>
  </si>
  <si>
    <t>Director,  Manipal Institute of Technology,  Manipal</t>
  </si>
  <si>
    <t>Nineteen thousand Six Hundred Sixty Three</t>
  </si>
  <si>
    <t>Zero</t>
  </si>
  <si>
    <t>Zeero</t>
  </si>
  <si>
    <t>One lakh fourty eight thousad eight hundred sixty two and paise seventy nine only</t>
  </si>
  <si>
    <t>Ninteen lakh eighteen thousad  six hundred seven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</si>
</sst>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10409]dd/mm/yyyy"/>
  </numFmts>
  <fonts count="15" x14ac:knownFonts="1">
    <font>
      <sz val="11"/>
      <color rgb="FF000000"/>
      <name val="Calibri"/>
      <family val="2"/>
      <scheme val="minor"/>
    </font>
    <font>
      <sz val="11"/>
      <color theme="1"/>
      <name val="Calibri"/>
      <family val="2"/>
      <scheme val="minor"/>
    </font>
    <font>
      <sz val="11"/>
      <color theme="1"/>
      <name val="Calibri"/>
      <family val="2"/>
      <scheme val="minor"/>
    </font>
    <font>
      <sz val="12"/>
      <name val="Garamond"/>
      <family val="1"/>
    </font>
    <font>
      <sz val="10"/>
      <name val="Arial"/>
      <family val="2"/>
    </font>
    <font>
      <sz val="11"/>
      <color rgb="FF00000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Garamond"/>
      <family val="1"/>
    </font>
    <font>
      <b/>
      <sz val="14"/>
      <color rgb="FF000000"/>
      <name val="Calibri"/>
      <family val="2"/>
      <scheme val="minor"/>
    </font>
    <font>
      <b/>
      <sz val="12"/>
      <name val="Calibri"/>
      <family val="2"/>
      <scheme val="minor"/>
    </font>
    <font>
      <sz val="12"/>
      <color rgb="FF000000"/>
      <name val="Calibri"/>
      <family val="2"/>
      <scheme val="minor"/>
    </font>
    <font>
      <sz val="12"/>
      <color rgb="FF00B0F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0">
    <xf numFmtId="0" fontId="0" fillId="0" borderId="0"/>
    <xf numFmtId="0" fontId="4" fillId="0" borderId="0"/>
    <xf numFmtId="164" fontId="5" fillId="0" borderId="0" applyFont="0" applyFill="0" applyBorder="0" applyAlignment="0" applyProtection="0"/>
    <xf numFmtId="0" fontId="4" fillId="0" borderId="0"/>
    <xf numFmtId="0" fontId="2" fillId="0" borderId="0"/>
    <xf numFmtId="0" fontId="4" fillId="0" borderId="0"/>
    <xf numFmtId="0" fontId="4" fillId="0" borderId="0"/>
    <xf numFmtId="0" fontId="4" fillId="0" borderId="0"/>
    <xf numFmtId="164" fontId="4" fillId="0" borderId="0" applyFont="0" applyFill="0" applyBorder="0" applyAlignment="0" applyProtection="0"/>
    <xf numFmtId="164" fontId="1" fillId="0" borderId="0" applyFont="0" applyFill="0" applyBorder="0" applyAlignment="0" applyProtection="0"/>
  </cellStyleXfs>
  <cellXfs count="182">
    <xf numFmtId="0" fontId="0" fillId="0" borderId="0" xfId="0" applyFont="1" applyFill="1" applyBorder="1"/>
    <xf numFmtId="0" fontId="3" fillId="0" borderId="0" xfId="0" applyFont="1" applyFill="1" applyBorder="1"/>
    <xf numFmtId="0" fontId="0" fillId="0" borderId="0" xfId="0"/>
    <xf numFmtId="0" fontId="0" fillId="0" borderId="0" xfId="0" applyAlignment="1">
      <alignment wrapText="1"/>
    </xf>
    <xf numFmtId="0" fontId="8" fillId="0" borderId="1" xfId="0" applyFont="1" applyBorder="1" applyAlignment="1">
      <alignment horizontal="left"/>
    </xf>
    <xf numFmtId="0" fontId="8" fillId="0" borderId="1" xfId="0" applyFont="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8" fillId="0" borderId="1" xfId="0" applyFont="1" applyBorder="1" applyAlignment="1">
      <alignment horizontal="center" vertical="center"/>
    </xf>
    <xf numFmtId="0" fontId="8" fillId="0" borderId="1" xfId="0" applyFont="1" applyBorder="1" applyAlignment="1">
      <alignment wrapText="1"/>
    </xf>
    <xf numFmtId="14" fontId="8" fillId="0" borderId="1" xfId="0" applyNumberFormat="1" applyFont="1" applyBorder="1" applyAlignment="1">
      <alignment horizontal="center"/>
    </xf>
    <xf numFmtId="0" fontId="8" fillId="0" borderId="1" xfId="0" applyFont="1" applyBorder="1" applyAlignment="1">
      <alignment horizontal="center"/>
    </xf>
    <xf numFmtId="14" fontId="8" fillId="0" borderId="1" xfId="0" applyNumberFormat="1" applyFont="1" applyBorder="1"/>
    <xf numFmtId="0" fontId="8" fillId="0" borderId="1" xfId="0" applyFont="1" applyBorder="1" applyAlignment="1">
      <alignment horizontal="left" wrapText="1"/>
    </xf>
    <xf numFmtId="0" fontId="3" fillId="0" borderId="0" xfId="0" applyFont="1" applyFill="1" applyBorder="1" applyAlignment="1">
      <alignment wrapText="1"/>
    </xf>
    <xf numFmtId="0" fontId="3" fillId="0" borderId="0" xfId="0" applyFont="1" applyFill="1" applyBorder="1" applyAlignment="1"/>
    <xf numFmtId="0" fontId="10" fillId="0" borderId="0" xfId="0" applyFont="1" applyFill="1" applyBorder="1" applyAlignment="1">
      <alignment horizontal="center" readingOrder="1"/>
    </xf>
    <xf numFmtId="14" fontId="3" fillId="0" borderId="0" xfId="0" applyNumberFormat="1" applyFont="1" applyFill="1" applyBorder="1" applyAlignment="1">
      <alignment horizontal="right" readingOrder="1"/>
    </xf>
    <xf numFmtId="0" fontId="9" fillId="0" borderId="1" xfId="0" applyFont="1" applyFill="1" applyBorder="1" applyAlignment="1">
      <alignment horizontal="left" vertical="center" wrapText="1"/>
    </xf>
    <xf numFmtId="0" fontId="8" fillId="0" borderId="1" xfId="0" applyFont="1" applyBorder="1" applyAlignment="1">
      <alignment horizontal="left" wrapText="1" shrinkToFit="1"/>
    </xf>
    <xf numFmtId="0" fontId="8" fillId="0" borderId="1" xfId="0" applyFont="1" applyBorder="1" applyAlignment="1">
      <alignment horizontal="left" vertical="center"/>
    </xf>
    <xf numFmtId="164" fontId="8" fillId="0" borderId="1" xfId="0" applyNumberFormat="1" applyFont="1" applyBorder="1" applyAlignment="1">
      <alignment horizontal="left"/>
    </xf>
    <xf numFmtId="0" fontId="8" fillId="0" borderId="0" xfId="0" applyFont="1"/>
    <xf numFmtId="0" fontId="6" fillId="0" borderId="1" xfId="0" applyFont="1" applyBorder="1" applyAlignment="1">
      <alignment horizontal="left"/>
    </xf>
    <xf numFmtId="0" fontId="6" fillId="0" borderId="2" xfId="0" applyFont="1" applyBorder="1" applyAlignment="1">
      <alignment horizontal="left"/>
    </xf>
    <xf numFmtId="0" fontId="7" fillId="0" borderId="1" xfId="0" applyFont="1" applyBorder="1"/>
    <xf numFmtId="0" fontId="7" fillId="0" borderId="1" xfId="0" applyFont="1" applyBorder="1" applyAlignment="1">
      <alignment horizontal="left" vertical="center"/>
    </xf>
    <xf numFmtId="0" fontId="10" fillId="0" borderId="2" xfId="0" applyNumberFormat="1" applyFont="1" applyFill="1" applyBorder="1" applyAlignment="1">
      <alignment horizontal="left" vertical="top" wrapText="1" readingOrder="1"/>
    </xf>
    <xf numFmtId="0" fontId="10" fillId="0" borderId="2" xfId="0" applyNumberFormat="1" applyFont="1" applyFill="1" applyBorder="1" applyAlignment="1">
      <alignment horizontal="center" vertical="top" readingOrder="1"/>
    </xf>
    <xf numFmtId="0" fontId="10" fillId="0" borderId="2" xfId="0" applyNumberFormat="1" applyFont="1" applyFill="1" applyBorder="1" applyAlignment="1">
      <alignment horizontal="left" vertical="top" readingOrder="1"/>
    </xf>
    <xf numFmtId="0" fontId="10" fillId="0" borderId="2" xfId="0" applyFont="1" applyFill="1" applyBorder="1" applyAlignment="1">
      <alignment vertical="center" readingOrder="1"/>
    </xf>
    <xf numFmtId="0" fontId="10" fillId="0" borderId="2" xfId="0" applyNumberFormat="1" applyFont="1" applyFill="1" applyBorder="1" applyAlignment="1">
      <alignment vertical="top" readingOrder="1"/>
    </xf>
    <xf numFmtId="0" fontId="10" fillId="0" borderId="1" xfId="0" applyFont="1" applyFill="1" applyBorder="1" applyAlignment="1">
      <alignment horizontal="center" wrapText="1"/>
    </xf>
    <xf numFmtId="0" fontId="9" fillId="0" borderId="0" xfId="0" applyFont="1" applyFill="1"/>
    <xf numFmtId="0" fontId="9" fillId="0" borderId="1" xfId="0" applyNumberFormat="1" applyFont="1" applyFill="1" applyBorder="1" applyAlignment="1">
      <alignment horizontal="center" vertical="top" readingOrder="1"/>
    </xf>
    <xf numFmtId="0" fontId="9" fillId="0" borderId="1" xfId="0" applyFont="1" applyFill="1" applyBorder="1" applyAlignment="1">
      <alignment horizontal="left" wrapText="1"/>
    </xf>
    <xf numFmtId="0" fontId="9" fillId="0" borderId="1" xfId="0" applyFont="1" applyFill="1" applyBorder="1" applyAlignment="1">
      <alignment horizontal="left"/>
    </xf>
    <xf numFmtId="14" fontId="9" fillId="0" borderId="1" xfId="0" applyNumberFormat="1" applyFont="1" applyFill="1" applyBorder="1" applyAlignment="1"/>
    <xf numFmtId="14" fontId="9" fillId="0" borderId="1" xfId="0" applyNumberFormat="1" applyFont="1" applyFill="1" applyBorder="1" applyAlignment="1">
      <alignment horizontal="right" readingOrder="1"/>
    </xf>
    <xf numFmtId="0" fontId="9" fillId="0" borderId="0" xfId="0" applyFont="1" applyFill="1" applyBorder="1" applyAlignment="1">
      <alignment horizontal="left"/>
    </xf>
    <xf numFmtId="0" fontId="9" fillId="0" borderId="0" xfId="0" applyFont="1" applyFill="1" applyBorder="1"/>
    <xf numFmtId="0" fontId="9" fillId="0" borderId="1" xfId="0" applyNumberFormat="1" applyFont="1" applyFill="1" applyBorder="1" applyAlignment="1">
      <alignment vertical="top" wrapText="1"/>
    </xf>
    <xf numFmtId="0" fontId="9" fillId="0" borderId="1" xfId="0" applyFont="1" applyFill="1" applyBorder="1" applyAlignment="1">
      <alignment wrapText="1"/>
    </xf>
    <xf numFmtId="14" fontId="9" fillId="0" borderId="1" xfId="0" applyNumberFormat="1" applyFont="1" applyFill="1" applyBorder="1" applyAlignment="1">
      <alignment horizontal="right"/>
    </xf>
    <xf numFmtId="0" fontId="9" fillId="0" borderId="0" xfId="0" applyFont="1" applyFill="1" applyBorder="1" applyAlignment="1"/>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top" wrapText="1" readingOrder="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left" vertical="top" readingOrder="1"/>
    </xf>
    <xf numFmtId="165" fontId="9" fillId="0" borderId="1" xfId="0" applyNumberFormat="1" applyFont="1" applyFill="1" applyBorder="1" applyAlignment="1">
      <alignment vertical="top" readingOrder="1"/>
    </xf>
    <xf numFmtId="14" fontId="9" fillId="0" borderId="1" xfId="0" applyNumberFormat="1" applyFont="1" applyFill="1" applyBorder="1" applyAlignment="1">
      <alignment horizontal="right" vertical="top" readingOrder="1"/>
    </xf>
    <xf numFmtId="0" fontId="9" fillId="0" borderId="1" xfId="0" applyFont="1" applyFill="1" applyBorder="1" applyAlignment="1">
      <alignment horizontal="left" vertical="justify" wrapText="1"/>
    </xf>
    <xf numFmtId="14" fontId="9" fillId="0" borderId="1" xfId="0" applyNumberFormat="1" applyFont="1" applyFill="1" applyBorder="1" applyAlignment="1">
      <alignment readingOrder="1"/>
    </xf>
    <xf numFmtId="0" fontId="9" fillId="0" borderId="1" xfId="0" applyFont="1" applyFill="1" applyBorder="1" applyAlignment="1">
      <alignment horizontal="left" readingOrder="1"/>
    </xf>
    <xf numFmtId="0" fontId="9" fillId="0" borderId="1" xfId="0" applyFont="1" applyFill="1" applyBorder="1" applyAlignment="1">
      <alignment readingOrder="1"/>
    </xf>
    <xf numFmtId="0" fontId="9" fillId="0" borderId="1" xfId="0" applyFont="1" applyFill="1" applyBorder="1" applyAlignment="1">
      <alignment horizontal="left" vertical="top" wrapText="1"/>
    </xf>
    <xf numFmtId="0" fontId="9" fillId="0" borderId="1" xfId="4" applyFont="1" applyFill="1" applyBorder="1" applyAlignment="1">
      <alignment horizontal="left" wrapText="1"/>
    </xf>
    <xf numFmtId="0" fontId="9" fillId="2" borderId="1" xfId="4" applyFont="1" applyFill="1" applyBorder="1" applyAlignment="1">
      <alignment horizontal="left" wrapText="1"/>
    </xf>
    <xf numFmtId="0" fontId="9" fillId="2" borderId="1" xfId="0" applyNumberFormat="1" applyFont="1" applyFill="1" applyBorder="1" applyAlignment="1">
      <alignment horizontal="left" vertical="top" wrapText="1" readingOrder="1"/>
    </xf>
    <xf numFmtId="0" fontId="9" fillId="0" borderId="1" xfId="7" applyFont="1" applyFill="1" applyBorder="1" applyAlignment="1">
      <alignment horizontal="left" vertical="center" wrapText="1"/>
    </xf>
    <xf numFmtId="0" fontId="9" fillId="0" borderId="1" xfId="5" applyFont="1" applyFill="1" applyBorder="1" applyAlignment="1">
      <alignment horizontal="left" wrapText="1"/>
    </xf>
    <xf numFmtId="0" fontId="9" fillId="0" borderId="1" xfId="6" applyFont="1" applyFill="1" applyBorder="1" applyAlignment="1">
      <alignment horizontal="left" wrapText="1"/>
    </xf>
    <xf numFmtId="0" fontId="9" fillId="0" borderId="1" xfId="0" applyFont="1" applyFill="1" applyBorder="1" applyAlignment="1">
      <alignment horizontal="left" wrapText="1" readingOrder="1"/>
    </xf>
    <xf numFmtId="2" fontId="9" fillId="0" borderId="1" xfId="0" applyNumberFormat="1" applyFont="1" applyFill="1" applyBorder="1" applyAlignment="1">
      <alignment wrapText="1"/>
    </xf>
    <xf numFmtId="0" fontId="9" fillId="0" borderId="1" xfId="0" quotePrefix="1" applyFont="1" applyFill="1" applyBorder="1" applyAlignment="1">
      <alignment horizontal="left" wrapText="1"/>
    </xf>
    <xf numFmtId="14" fontId="9" fillId="0" borderId="1" xfId="2" applyNumberFormat="1" applyFont="1" applyFill="1" applyBorder="1" applyAlignment="1">
      <alignment horizontal="right" readingOrder="1"/>
    </xf>
    <xf numFmtId="0" fontId="9" fillId="0" borderId="1" xfId="0" applyNumberFormat="1" applyFont="1" applyFill="1" applyBorder="1" applyAlignment="1">
      <alignment wrapText="1"/>
    </xf>
    <xf numFmtId="0" fontId="9" fillId="0" borderId="1" xfId="0" applyFont="1" applyFill="1" applyBorder="1" applyAlignment="1">
      <alignment horizontal="center" wrapText="1"/>
    </xf>
    <xf numFmtId="0" fontId="9" fillId="0" borderId="1" xfId="0" applyFont="1" applyFill="1" applyBorder="1" applyAlignment="1"/>
    <xf numFmtId="164" fontId="9" fillId="0" borderId="1" xfId="2" applyFont="1" applyFill="1" applyBorder="1" applyAlignment="1">
      <alignment horizontal="left" wrapText="1"/>
    </xf>
    <xf numFmtId="0" fontId="12" fillId="0" borderId="1" xfId="0" applyNumberFormat="1" applyFont="1" applyFill="1" applyBorder="1" applyAlignment="1">
      <alignment wrapText="1"/>
    </xf>
    <xf numFmtId="0" fontId="9" fillId="0" borderId="1" xfId="1" applyFont="1" applyBorder="1" applyAlignment="1">
      <alignment horizontal="left" vertical="center" wrapText="1"/>
    </xf>
    <xf numFmtId="0" fontId="9" fillId="0" borderId="1" xfId="1" applyFont="1" applyBorder="1" applyAlignment="1">
      <alignment horizontal="left" wrapText="1"/>
    </xf>
    <xf numFmtId="14" fontId="9" fillId="0" borderId="1" xfId="1" applyNumberFormat="1" applyFont="1" applyBorder="1" applyAlignment="1">
      <alignment horizontal="center" vertical="center" wrapText="1"/>
    </xf>
    <xf numFmtId="0" fontId="9" fillId="0" borderId="1" xfId="1" applyFont="1" applyBorder="1" applyAlignment="1">
      <alignment horizontal="left"/>
    </xf>
    <xf numFmtId="0" fontId="9" fillId="0" borderId="1" xfId="1" applyFont="1" applyBorder="1" applyAlignment="1">
      <alignment horizontal="left" vertical="justify"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8" fillId="0" borderId="1" xfId="0" applyFont="1" applyFill="1" applyBorder="1" applyAlignment="1">
      <alignment horizontal="left" wrapText="1"/>
    </xf>
    <xf numFmtId="0" fontId="9" fillId="0" borderId="1" xfId="1" applyFont="1" applyFill="1" applyBorder="1" applyAlignment="1">
      <alignment horizontal="left" wrapText="1"/>
    </xf>
    <xf numFmtId="0" fontId="9" fillId="0" borderId="1" xfId="0" applyFont="1" applyFill="1" applyBorder="1"/>
    <xf numFmtId="164" fontId="9" fillId="0" borderId="1" xfId="2" applyFont="1" applyFill="1" applyBorder="1" applyAlignment="1">
      <alignment wrapText="1"/>
    </xf>
    <xf numFmtId="14" fontId="9" fillId="0" borderId="1" xfId="0" applyNumberFormat="1" applyFont="1" applyFill="1" applyBorder="1" applyAlignment="1">
      <alignment horizontal="left" wrapText="1" readingOrder="1"/>
    </xf>
    <xf numFmtId="0" fontId="9" fillId="0" borderId="1" xfId="0" applyNumberFormat="1" applyFont="1" applyFill="1" applyBorder="1" applyAlignment="1" applyProtection="1">
      <alignment vertical="center" wrapText="1"/>
    </xf>
    <xf numFmtId="0" fontId="9" fillId="0" borderId="1" xfId="0" applyFont="1" applyFill="1" applyBorder="1" applyAlignment="1">
      <alignment horizontal="center"/>
    </xf>
    <xf numFmtId="14" fontId="9" fillId="0" borderId="1" xfId="0" applyNumberFormat="1" applyFont="1" applyFill="1" applyBorder="1" applyAlignment="1">
      <alignment horizontal="right" vertical="center" wrapText="1"/>
    </xf>
    <xf numFmtId="14" fontId="9" fillId="0" borderId="1" xfId="2" applyNumberFormat="1" applyFont="1" applyFill="1" applyBorder="1" applyAlignment="1">
      <alignment horizontal="right" vertical="center" wrapText="1"/>
    </xf>
    <xf numFmtId="0" fontId="9" fillId="0" borderId="1" xfId="0" applyFont="1" applyFill="1" applyBorder="1" applyAlignment="1">
      <alignment vertical="top" wrapText="1"/>
    </xf>
    <xf numFmtId="14" fontId="9" fillId="0" borderId="1" xfId="2" applyNumberFormat="1" applyFont="1" applyFill="1" applyBorder="1" applyAlignment="1">
      <alignment horizontal="right" wrapText="1"/>
    </xf>
    <xf numFmtId="14" fontId="9" fillId="0" borderId="1" xfId="0" applyNumberFormat="1" applyFont="1" applyFill="1" applyBorder="1" applyAlignment="1">
      <alignment horizontal="right" wrapText="1"/>
    </xf>
    <xf numFmtId="0" fontId="9" fillId="0" borderId="1" xfId="4" applyFont="1" applyFill="1" applyBorder="1" applyAlignment="1">
      <alignment vertical="top" wrapText="1"/>
    </xf>
    <xf numFmtId="0" fontId="9" fillId="0" borderId="1" xfId="0" applyFont="1" applyFill="1" applyBorder="1" applyAlignment="1">
      <alignment horizontal="left" vertical="center" wrapText="1" shrinkToFit="1"/>
    </xf>
    <xf numFmtId="0" fontId="9" fillId="0" borderId="1" xfId="4" applyFont="1" applyFill="1" applyBorder="1" applyAlignment="1">
      <alignment wrapText="1"/>
    </xf>
    <xf numFmtId="0" fontId="12" fillId="0" borderId="1" xfId="0" applyFont="1" applyFill="1" applyBorder="1" applyAlignment="1">
      <alignment horizontal="center" wrapText="1"/>
    </xf>
    <xf numFmtId="0" fontId="9" fillId="0" borderId="1" xfId="0" applyFont="1" applyFill="1" applyBorder="1" applyAlignment="1">
      <alignment vertical="center"/>
    </xf>
    <xf numFmtId="0" fontId="9" fillId="0" borderId="1" xfId="0" applyNumberFormat="1" applyFont="1" applyFill="1" applyBorder="1" applyAlignment="1">
      <alignment vertical="center" wrapText="1"/>
    </xf>
    <xf numFmtId="14" fontId="9" fillId="0" borderId="1" xfId="9" applyNumberFormat="1" applyFont="1" applyFill="1" applyBorder="1" applyAlignment="1">
      <alignment horizontal="right"/>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right" vertical="center"/>
    </xf>
    <xf numFmtId="0" fontId="9" fillId="0" borderId="1" xfId="0" applyNumberFormat="1" applyFont="1" applyFill="1" applyBorder="1" applyAlignment="1">
      <alignment vertical="top" readingOrder="1"/>
    </xf>
    <xf numFmtId="0" fontId="9" fillId="0" borderId="1" xfId="0" applyFont="1" applyFill="1" applyBorder="1" applyAlignment="1">
      <alignment horizontal="left" vertical="center" wrapText="1" readingOrder="1"/>
    </xf>
    <xf numFmtId="0" fontId="9" fillId="0" borderId="1" xfId="0" applyNumberFormat="1" applyFont="1" applyFill="1" applyBorder="1" applyAlignment="1">
      <alignment horizontal="left" wrapText="1"/>
    </xf>
    <xf numFmtId="14" fontId="9" fillId="0" borderId="1" xfId="1" applyNumberFormat="1" applyFont="1" applyFill="1" applyBorder="1" applyAlignment="1">
      <alignment horizontal="right"/>
    </xf>
    <xf numFmtId="14" fontId="9" fillId="0" borderId="1" xfId="2" applyNumberFormat="1" applyFont="1" applyFill="1" applyBorder="1" applyAlignment="1">
      <alignment horizontal="right" vertical="center"/>
    </xf>
    <xf numFmtId="0" fontId="8" fillId="0" borderId="1" xfId="0" applyFont="1" applyFill="1" applyBorder="1" applyAlignment="1">
      <alignment wrapText="1"/>
    </xf>
    <xf numFmtId="14" fontId="9" fillId="0" borderId="1" xfId="0" quotePrefix="1" applyNumberFormat="1" applyFont="1" applyFill="1" applyBorder="1" applyAlignment="1">
      <alignment horizontal="right" vertical="center"/>
    </xf>
    <xf numFmtId="0" fontId="12" fillId="0" borderId="1" xfId="0" applyFont="1" applyFill="1" applyBorder="1" applyAlignment="1">
      <alignment wrapText="1"/>
    </xf>
    <xf numFmtId="0" fontId="9" fillId="0" borderId="1" xfId="1" applyFont="1" applyBorder="1" applyAlignment="1">
      <alignment horizontal="left" wrapText="1" shrinkToFit="1"/>
    </xf>
    <xf numFmtId="14" fontId="9" fillId="0" borderId="1" xfId="0" applyNumberFormat="1" applyFont="1" applyFill="1" applyBorder="1"/>
    <xf numFmtId="15" fontId="9" fillId="0" borderId="1" xfId="0" applyNumberFormat="1" applyFont="1" applyFill="1" applyBorder="1"/>
    <xf numFmtId="0" fontId="9" fillId="0" borderId="1" xfId="1" applyFont="1" applyFill="1" applyBorder="1" applyAlignment="1">
      <alignment wrapText="1"/>
    </xf>
    <xf numFmtId="0" fontId="13" fillId="0" borderId="1" xfId="0" applyFont="1" applyBorder="1" applyAlignment="1">
      <alignment horizontal="left" wrapText="1"/>
    </xf>
    <xf numFmtId="0" fontId="9" fillId="0" borderId="1" xfId="0" applyFont="1" applyBorder="1"/>
    <xf numFmtId="164" fontId="8" fillId="0" borderId="1" xfId="2" applyFont="1" applyBorder="1" applyAlignment="1">
      <alignment wrapText="1"/>
    </xf>
    <xf numFmtId="14" fontId="8" fillId="0" borderId="1" xfId="0" applyNumberFormat="1" applyFont="1" applyBorder="1" applyAlignment="1">
      <alignment horizontal="center" wrapText="1"/>
    </xf>
    <xf numFmtId="0" fontId="9" fillId="0" borderId="1" xfId="1" applyFont="1" applyFill="1" applyBorder="1" applyAlignment="1">
      <alignment horizontal="left" vertical="center" wrapText="1"/>
    </xf>
    <xf numFmtId="0" fontId="13" fillId="0" borderId="1" xfId="0" applyFont="1" applyBorder="1"/>
    <xf numFmtId="14" fontId="10" fillId="0" borderId="2" xfId="0" applyNumberFormat="1" applyFont="1" applyFill="1" applyBorder="1" applyAlignment="1">
      <alignment horizontal="right" vertical="top" wrapText="1" readingOrder="1"/>
    </xf>
    <xf numFmtId="0" fontId="12" fillId="0" borderId="1" xfId="0" applyFont="1" applyFill="1" applyBorder="1" applyAlignment="1">
      <alignment horizontal="center" vertical="center"/>
    </xf>
    <xf numFmtId="14" fontId="9" fillId="0" borderId="1" xfId="0" applyNumberFormat="1" applyFont="1" applyFill="1" applyBorder="1" applyAlignment="1">
      <alignment horizontal="left"/>
    </xf>
    <xf numFmtId="0" fontId="9" fillId="0" borderId="1" xfId="0" applyFont="1" applyBorder="1" applyAlignment="1">
      <alignment vertical="center"/>
    </xf>
    <xf numFmtId="0" fontId="14" fillId="0" borderId="1" xfId="0" applyFont="1" applyFill="1" applyBorder="1"/>
    <xf numFmtId="14" fontId="8" fillId="0" borderId="1" xfId="0" applyNumberFormat="1" applyFont="1" applyBorder="1" applyAlignment="1">
      <alignment horizontal="left"/>
    </xf>
    <xf numFmtId="14" fontId="9" fillId="0" borderId="1" xfId="0" applyNumberFormat="1" applyFont="1" applyBorder="1"/>
    <xf numFmtId="17" fontId="13" fillId="0" borderId="1" xfId="0" applyNumberFormat="1" applyFont="1" applyFill="1" applyBorder="1"/>
    <xf numFmtId="15" fontId="13" fillId="0" borderId="1" xfId="0" applyNumberFormat="1" applyFont="1" applyBorder="1"/>
    <xf numFmtId="0" fontId="9" fillId="0" borderId="1" xfId="0" applyFont="1" applyBorder="1" applyAlignment="1">
      <alignment wrapText="1"/>
    </xf>
    <xf numFmtId="0" fontId="9" fillId="2" borderId="1" xfId="0" applyFont="1" applyFill="1" applyBorder="1"/>
    <xf numFmtId="0" fontId="9" fillId="2" borderId="1" xfId="0" applyFont="1" applyFill="1" applyBorder="1" applyAlignment="1">
      <alignment horizontal="right"/>
    </xf>
    <xf numFmtId="0" fontId="9" fillId="2" borderId="1" xfId="0" applyFont="1" applyFill="1" applyBorder="1" applyAlignment="1">
      <alignment horizontal="left"/>
    </xf>
    <xf numFmtId="0" fontId="9" fillId="0" borderId="1" xfId="0" applyFont="1" applyFill="1" applyBorder="1" applyAlignment="1">
      <alignment horizontal="right"/>
    </xf>
    <xf numFmtId="14" fontId="9" fillId="0" borderId="1" xfId="0" applyNumberFormat="1" applyFont="1" applyFill="1" applyBorder="1" applyAlignment="1">
      <alignment horizontal="right" wrapText="1" readingOrder="1"/>
    </xf>
    <xf numFmtId="14" fontId="8" fillId="0" borderId="1" xfId="0" applyNumberFormat="1" applyFont="1" applyBorder="1" applyAlignment="1">
      <alignment horizontal="right"/>
    </xf>
    <xf numFmtId="4" fontId="9" fillId="0" borderId="1" xfId="2" applyNumberFormat="1" applyFont="1" applyFill="1" applyBorder="1" applyAlignment="1">
      <alignment horizontal="right"/>
    </xf>
    <xf numFmtId="4" fontId="8" fillId="0" borderId="1" xfId="2" applyNumberFormat="1" applyFont="1" applyFill="1" applyBorder="1" applyAlignment="1">
      <alignment horizontal="right"/>
    </xf>
    <xf numFmtId="4" fontId="12" fillId="0" borderId="1" xfId="2" applyNumberFormat="1" applyFont="1" applyFill="1" applyBorder="1" applyAlignment="1">
      <alignment horizontal="right"/>
    </xf>
    <xf numFmtId="4" fontId="9" fillId="0" borderId="1" xfId="2" applyNumberFormat="1" applyFont="1" applyFill="1" applyBorder="1" applyAlignment="1">
      <alignment horizontal="right" vertical="center" wrapText="1"/>
    </xf>
    <xf numFmtId="4" fontId="9" fillId="0" borderId="1" xfId="2" applyNumberFormat="1" applyFont="1" applyFill="1" applyBorder="1" applyAlignment="1">
      <alignment horizontal="right" wrapText="1"/>
    </xf>
    <xf numFmtId="4" fontId="9" fillId="0" borderId="1" xfId="2" applyNumberFormat="1" applyFont="1" applyFill="1" applyBorder="1" applyAlignment="1">
      <alignment horizontal="right" vertical="center"/>
    </xf>
    <xf numFmtId="4" fontId="9" fillId="0" borderId="1" xfId="0" applyNumberFormat="1" applyFont="1" applyFill="1" applyBorder="1" applyAlignment="1">
      <alignment horizontal="right" vertical="center" wrapText="1"/>
    </xf>
    <xf numFmtId="4" fontId="3" fillId="0" borderId="0" xfId="2" applyNumberFormat="1" applyFont="1" applyFill="1" applyBorder="1" applyAlignment="1">
      <alignment horizontal="right"/>
    </xf>
    <xf numFmtId="4" fontId="8" fillId="0" borderId="0" xfId="0" applyNumberFormat="1" applyFont="1" applyAlignment="1">
      <alignment horizontal="right"/>
    </xf>
    <xf numFmtId="4" fontId="9" fillId="0" borderId="1" xfId="2" applyNumberFormat="1" applyFont="1" applyFill="1" applyBorder="1" applyAlignment="1">
      <alignment horizontal="right" vertical="top"/>
    </xf>
    <xf numFmtId="4" fontId="8" fillId="0" borderId="1" xfId="0" applyNumberFormat="1" applyFont="1" applyBorder="1" applyAlignment="1">
      <alignment horizontal="right"/>
    </xf>
    <xf numFmtId="4" fontId="8" fillId="0" borderId="1" xfId="2" applyNumberFormat="1" applyFont="1" applyBorder="1" applyAlignment="1">
      <alignment horizontal="right"/>
    </xf>
    <xf numFmtId="4" fontId="9" fillId="0" borderId="1" xfId="0" applyNumberFormat="1" applyFont="1" applyFill="1" applyBorder="1" applyAlignment="1">
      <alignment horizontal="right"/>
    </xf>
    <xf numFmtId="4" fontId="9" fillId="0" borderId="1" xfId="2" applyNumberFormat="1" applyFont="1" applyFill="1" applyBorder="1" applyAlignment="1" applyProtection="1">
      <alignment horizontal="right"/>
    </xf>
    <xf numFmtId="4" fontId="8" fillId="0" borderId="1" xfId="2" applyNumberFormat="1" applyFont="1" applyBorder="1" applyAlignment="1">
      <alignment horizontal="right" wrapText="1"/>
    </xf>
    <xf numFmtId="4" fontId="9" fillId="0" borderId="1" xfId="2" applyNumberFormat="1" applyFont="1" applyBorder="1" applyAlignment="1">
      <alignment horizontal="right"/>
    </xf>
    <xf numFmtId="4" fontId="10" fillId="0" borderId="2" xfId="2" applyNumberFormat="1" applyFont="1" applyFill="1" applyBorder="1" applyAlignment="1">
      <alignment horizontal="center" vertical="top" wrapText="1"/>
    </xf>
    <xf numFmtId="0" fontId="9" fillId="2" borderId="1" xfId="0" applyFont="1" applyFill="1" applyBorder="1" applyAlignment="1">
      <alignment horizontal="left" wrapText="1"/>
    </xf>
    <xf numFmtId="0" fontId="9" fillId="0" borderId="1" xfId="0" applyNumberFormat="1" applyFont="1" applyFill="1" applyBorder="1" applyAlignment="1">
      <alignment horizontal="left" wrapText="1" readingOrder="1"/>
    </xf>
    <xf numFmtId="165" fontId="9" fillId="0" borderId="1" xfId="0" applyNumberFormat="1" applyFont="1" applyFill="1" applyBorder="1" applyAlignment="1">
      <alignment readingOrder="1"/>
    </xf>
    <xf numFmtId="164" fontId="9" fillId="0" borderId="1" xfId="2" applyFont="1" applyFill="1" applyBorder="1" applyAlignment="1">
      <alignment horizontal="right"/>
    </xf>
    <xf numFmtId="14" fontId="9" fillId="0" borderId="1" xfId="0" applyNumberFormat="1" applyFont="1" applyFill="1" applyBorder="1" applyAlignment="1">
      <alignment vertical="top" wrapText="1"/>
    </xf>
    <xf numFmtId="0" fontId="9" fillId="0" borderId="1" xfId="2" applyNumberFormat="1" applyFont="1" applyFill="1" applyBorder="1" applyAlignment="1">
      <alignment wrapText="1"/>
    </xf>
    <xf numFmtId="14" fontId="9" fillId="0" borderId="1" xfId="2" applyNumberFormat="1" applyFont="1" applyFill="1" applyBorder="1" applyAlignment="1">
      <alignment readingOrder="1"/>
    </xf>
    <xf numFmtId="14" fontId="9" fillId="2" borderId="1" xfId="2" applyNumberFormat="1" applyFont="1" applyFill="1" applyBorder="1" applyAlignment="1">
      <alignment readingOrder="1"/>
    </xf>
    <xf numFmtId="14" fontId="9" fillId="2" borderId="1" xfId="0" applyNumberFormat="1" applyFont="1" applyFill="1" applyBorder="1" applyAlignment="1">
      <alignment readingOrder="1"/>
    </xf>
    <xf numFmtId="164" fontId="8" fillId="0" borderId="1" xfId="0" applyNumberFormat="1" applyFont="1" applyBorder="1" applyAlignment="1">
      <alignment horizontal="center"/>
    </xf>
    <xf numFmtId="0" fontId="8" fillId="0" borderId="1" xfId="0" applyFont="1" applyBorder="1" applyAlignment="1">
      <alignment horizontal="center" wrapText="1"/>
    </xf>
    <xf numFmtId="14" fontId="8" fillId="0" borderId="1" xfId="2" applyNumberFormat="1" applyFont="1" applyFill="1" applyBorder="1" applyAlignment="1">
      <alignment horizontal="center"/>
    </xf>
    <xf numFmtId="0" fontId="13" fillId="0" borderId="1" xfId="0" applyFont="1" applyBorder="1" applyAlignment="1">
      <alignment horizontal="center"/>
    </xf>
    <xf numFmtId="0" fontId="8" fillId="0" borderId="1" xfId="0" applyFont="1" applyBorder="1" applyAlignment="1">
      <alignment horizontal="center" vertical="top"/>
    </xf>
    <xf numFmtId="14" fontId="8" fillId="0" borderId="1" xfId="0" applyNumberFormat="1" applyFont="1" applyBorder="1" applyAlignment="1">
      <alignment vertical="top"/>
    </xf>
    <xf numFmtId="164" fontId="9" fillId="0" borderId="1" xfId="2" applyFont="1" applyFill="1" applyBorder="1" applyAlignment="1">
      <alignment horizontal="left" vertical="top" wrapText="1"/>
    </xf>
    <xf numFmtId="0" fontId="9" fillId="0" borderId="1" xfId="0" applyNumberFormat="1" applyFont="1" applyFill="1" applyBorder="1" applyAlignment="1">
      <alignment wrapText="1" readingOrder="1"/>
    </xf>
    <xf numFmtId="164" fontId="9" fillId="0" borderId="1" xfId="2" applyFont="1" applyFill="1" applyBorder="1" applyAlignment="1">
      <alignment horizontal="right" readingOrder="1"/>
    </xf>
    <xf numFmtId="0" fontId="9" fillId="0" borderId="1" xfId="0" applyFont="1" applyFill="1" applyBorder="1" applyAlignment="1">
      <alignment wrapText="1" readingOrder="1"/>
    </xf>
    <xf numFmtId="0" fontId="12" fillId="0" borderId="1" xfId="0" applyFont="1" applyFill="1" applyBorder="1" applyAlignment="1">
      <alignment horizontal="left" wrapText="1"/>
    </xf>
    <xf numFmtId="164" fontId="9" fillId="0" borderId="1" xfId="2" applyFont="1" applyFill="1" applyBorder="1" applyAlignment="1">
      <alignment wrapText="1" readingOrder="1"/>
    </xf>
    <xf numFmtId="14" fontId="9" fillId="0" borderId="1" xfId="0" applyNumberFormat="1" applyFont="1" applyFill="1" applyBorder="1" applyAlignment="1">
      <alignment horizontal="left" readingOrder="1"/>
    </xf>
    <xf numFmtId="14" fontId="12" fillId="0" borderId="1" xfId="0" applyNumberFormat="1" applyFont="1" applyFill="1" applyBorder="1" applyAlignment="1">
      <alignment horizontal="right"/>
    </xf>
    <xf numFmtId="0" fontId="12" fillId="0" borderId="1" xfId="0" applyFont="1" applyFill="1" applyBorder="1" applyAlignment="1">
      <alignment horizontal="left" wrapText="1" readingOrder="1"/>
    </xf>
    <xf numFmtId="14" fontId="9" fillId="0" borderId="1" xfId="0" applyNumberFormat="1" applyFont="1" applyFill="1" applyBorder="1" applyAlignment="1">
      <alignment horizontal="left" wrapText="1"/>
    </xf>
    <xf numFmtId="4" fontId="12" fillId="0" borderId="0" xfId="2" applyNumberFormat="1" applyFont="1" applyFill="1" applyBorder="1" applyAlignment="1">
      <alignment horizontal="right"/>
    </xf>
    <xf numFmtId="4" fontId="12" fillId="0" borderId="1" xfId="0" applyNumberFormat="1" applyFont="1" applyFill="1" applyBorder="1" applyAlignment="1">
      <alignment horizontal="right"/>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readingOrder="1"/>
    </xf>
    <xf numFmtId="0" fontId="11" fillId="0" borderId="0" xfId="0" applyFont="1" applyAlignment="1">
      <alignment horizontal="left"/>
    </xf>
    <xf numFmtId="0" fontId="11" fillId="0" borderId="0" xfId="0" applyFont="1" applyBorder="1" applyAlignment="1">
      <alignment horizontal="left"/>
    </xf>
    <xf numFmtId="0" fontId="6" fillId="0" borderId="1" xfId="0" applyFont="1" applyBorder="1" applyAlignment="1">
      <alignment horizontal="center"/>
    </xf>
  </cellXfs>
  <cellStyles count="10">
    <cellStyle name="Comma" xfId="2" builtinId="3"/>
    <cellStyle name="Comma 10" xfId="8"/>
    <cellStyle name="Comma 17" xfId="9"/>
    <cellStyle name="Normal" xfId="0" builtinId="0"/>
    <cellStyle name="Normal 126" xfId="6"/>
    <cellStyle name="Normal 163 3" xfId="5"/>
    <cellStyle name="Normal 2" xfId="1"/>
    <cellStyle name="Normal 24" xfId="4"/>
    <cellStyle name="Normal 3 2" xfId="3"/>
    <cellStyle name="Normal 4"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78"/>
  <sheetViews>
    <sheetView tabSelected="1" workbookViewId="0">
      <selection activeCell="D4" sqref="D4:K4"/>
    </sheetView>
  </sheetViews>
  <sheetFormatPr defaultColWidth="16.85546875" defaultRowHeight="15.75" x14ac:dyDescent="0.25"/>
  <cols>
    <col min="1" max="1" width="10.85546875" style="1" customWidth="1"/>
    <col min="2" max="2" width="12.42578125" style="7" customWidth="1"/>
    <col min="3" max="3" width="7" style="6" customWidth="1"/>
    <col min="4" max="4" width="27.5703125" style="7" customWidth="1"/>
    <col min="5" max="5" width="28.140625" style="1" customWidth="1"/>
    <col min="6" max="6" width="29.28515625" style="7" customWidth="1"/>
    <col min="7" max="7" width="33.7109375" style="7" customWidth="1"/>
    <col min="8" max="8" width="18" style="15" customWidth="1"/>
    <col min="9" max="9" width="16.42578125" style="140" customWidth="1"/>
    <col min="10" max="10" width="13.140625" style="17" customWidth="1"/>
    <col min="11" max="11" width="19.7109375" style="14" customWidth="1"/>
    <col min="12" max="16384" width="16.85546875" style="1"/>
  </cols>
  <sheetData>
    <row r="1" spans="1:256" s="2" customFormat="1" ht="18.75" customHeight="1" x14ac:dyDescent="0.3">
      <c r="A1" s="179" t="s">
        <v>3805</v>
      </c>
      <c r="B1" s="179"/>
      <c r="C1" s="179"/>
      <c r="D1" s="179"/>
      <c r="E1" s="179"/>
      <c r="F1" s="22"/>
      <c r="G1" s="22"/>
      <c r="H1" s="22"/>
      <c r="I1" s="141"/>
      <c r="J1" s="22"/>
      <c r="K1" s="3"/>
    </row>
    <row r="2" spans="1:256" s="2" customFormat="1" ht="18.75" customHeight="1" x14ac:dyDescent="0.3">
      <c r="A2" s="179" t="s">
        <v>3806</v>
      </c>
      <c r="B2" s="179"/>
      <c r="C2" s="179"/>
      <c r="D2" s="179"/>
      <c r="E2" s="179"/>
      <c r="F2" s="22"/>
      <c r="G2" s="22"/>
      <c r="H2" s="22"/>
      <c r="I2" s="141"/>
      <c r="J2" s="22"/>
      <c r="K2" s="3"/>
    </row>
    <row r="3" spans="1:256" s="2" customFormat="1" ht="18.75" customHeight="1" x14ac:dyDescent="0.3">
      <c r="A3" s="180" t="s">
        <v>3807</v>
      </c>
      <c r="B3" s="180"/>
      <c r="C3" s="180"/>
      <c r="D3" s="180"/>
      <c r="E3" s="180"/>
      <c r="F3" s="22"/>
      <c r="G3" s="22"/>
      <c r="H3" s="22"/>
      <c r="I3" s="141"/>
      <c r="J3" s="22"/>
      <c r="K3" s="3"/>
    </row>
    <row r="4" spans="1:256" s="2" customFormat="1" ht="18.75" x14ac:dyDescent="0.3">
      <c r="A4" s="25" t="s">
        <v>1886</v>
      </c>
      <c r="B4" s="23"/>
      <c r="C4" s="24"/>
      <c r="D4" s="181" t="s">
        <v>873</v>
      </c>
      <c r="E4" s="181"/>
      <c r="F4" s="181"/>
      <c r="G4" s="181"/>
      <c r="H4" s="181"/>
      <c r="I4" s="181"/>
      <c r="J4" s="181"/>
      <c r="K4" s="181"/>
    </row>
    <row r="5" spans="1:256" s="16" customFormat="1" ht="34.5" customHeight="1" x14ac:dyDescent="0.25">
      <c r="A5" s="26" t="s">
        <v>1887</v>
      </c>
      <c r="B5" s="27" t="s">
        <v>869</v>
      </c>
      <c r="C5" s="28" t="s">
        <v>885</v>
      </c>
      <c r="D5" s="29" t="s">
        <v>874</v>
      </c>
      <c r="E5" s="30" t="s">
        <v>875</v>
      </c>
      <c r="F5" s="29" t="s">
        <v>1</v>
      </c>
      <c r="G5" s="29" t="s">
        <v>2</v>
      </c>
      <c r="H5" s="31" t="s">
        <v>3</v>
      </c>
      <c r="I5" s="149" t="s">
        <v>2813</v>
      </c>
      <c r="J5" s="117" t="s">
        <v>1279</v>
      </c>
      <c r="K5" s="32" t="s">
        <v>2814</v>
      </c>
    </row>
    <row r="6" spans="1:256" s="33" customFormat="1" ht="110.25" x14ac:dyDescent="0.25">
      <c r="B6" s="177" t="s">
        <v>872</v>
      </c>
      <c r="C6" s="34">
        <v>1</v>
      </c>
      <c r="D6" s="35" t="s">
        <v>2826</v>
      </c>
      <c r="E6" s="35" t="s">
        <v>1277</v>
      </c>
      <c r="F6" s="18" t="s">
        <v>1865</v>
      </c>
      <c r="G6" s="36" t="s">
        <v>1255</v>
      </c>
      <c r="H6" s="37">
        <v>41892</v>
      </c>
      <c r="I6" s="133">
        <f>128700</f>
        <v>128700</v>
      </c>
      <c r="J6" s="38">
        <v>41892</v>
      </c>
      <c r="K6" s="35" t="s">
        <v>1888</v>
      </c>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40"/>
      <c r="IC6" s="40"/>
      <c r="ID6" s="40"/>
      <c r="IE6" s="40"/>
      <c r="IF6" s="40"/>
      <c r="IG6" s="40"/>
      <c r="IH6" s="40"/>
      <c r="II6" s="40"/>
      <c r="IJ6" s="40"/>
      <c r="IK6" s="40"/>
      <c r="IL6" s="40"/>
      <c r="IM6" s="40"/>
      <c r="IN6" s="40"/>
      <c r="IO6" s="40"/>
      <c r="IP6" s="40"/>
      <c r="IQ6" s="40"/>
      <c r="IR6" s="40"/>
      <c r="IS6" s="40"/>
      <c r="IT6" s="40"/>
      <c r="IU6" s="40"/>
      <c r="IV6" s="40"/>
    </row>
    <row r="7" spans="1:256" s="33" customFormat="1" ht="47.25" x14ac:dyDescent="0.25">
      <c r="B7" s="177"/>
      <c r="C7" s="34">
        <v>2</v>
      </c>
      <c r="D7" s="35" t="s">
        <v>2827</v>
      </c>
      <c r="E7" s="41" t="s">
        <v>9</v>
      </c>
      <c r="F7" s="18" t="s">
        <v>1866</v>
      </c>
      <c r="G7" s="36" t="s">
        <v>1263</v>
      </c>
      <c r="H7" s="37">
        <v>41900</v>
      </c>
      <c r="I7" s="133">
        <f>400000</f>
        <v>400000</v>
      </c>
      <c r="J7" s="38">
        <v>41900</v>
      </c>
      <c r="K7" s="35" t="s">
        <v>1889</v>
      </c>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40"/>
      <c r="IC7" s="40"/>
      <c r="ID7" s="40"/>
      <c r="IE7" s="40"/>
      <c r="IF7" s="40"/>
      <c r="IG7" s="40"/>
      <c r="IH7" s="40"/>
      <c r="II7" s="40"/>
      <c r="IJ7" s="40"/>
      <c r="IK7" s="40"/>
      <c r="IL7" s="40"/>
      <c r="IM7" s="40"/>
      <c r="IN7" s="40"/>
      <c r="IO7" s="40"/>
      <c r="IP7" s="40"/>
      <c r="IQ7" s="40"/>
      <c r="IR7" s="40"/>
      <c r="IS7" s="40"/>
      <c r="IT7" s="40"/>
      <c r="IU7" s="40"/>
      <c r="IV7" s="40"/>
    </row>
    <row r="8" spans="1:256" s="33" customFormat="1" ht="126" x14ac:dyDescent="0.25">
      <c r="B8" s="177"/>
      <c r="C8" s="34">
        <v>3</v>
      </c>
      <c r="D8" s="35" t="s">
        <v>2828</v>
      </c>
      <c r="E8" s="42" t="s">
        <v>1808</v>
      </c>
      <c r="F8" s="18" t="s">
        <v>1266</v>
      </c>
      <c r="G8" s="36" t="s">
        <v>1267</v>
      </c>
      <c r="H8" s="37">
        <v>42024</v>
      </c>
      <c r="I8" s="133">
        <f>112500+562500</f>
        <v>675000</v>
      </c>
      <c r="J8" s="43">
        <v>42024</v>
      </c>
      <c r="K8" s="35" t="s">
        <v>1890</v>
      </c>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40"/>
      <c r="IC8" s="40"/>
      <c r="ID8" s="40"/>
      <c r="IE8" s="40"/>
      <c r="IF8" s="40"/>
      <c r="IG8" s="40"/>
      <c r="IH8" s="40"/>
      <c r="II8" s="40"/>
      <c r="IJ8" s="44"/>
      <c r="IK8" s="44"/>
      <c r="IL8" s="44"/>
      <c r="IM8" s="44"/>
      <c r="IN8" s="44"/>
      <c r="IO8" s="44"/>
      <c r="IP8" s="44"/>
      <c r="IQ8" s="44"/>
      <c r="IR8" s="44"/>
      <c r="IS8" s="44"/>
      <c r="IT8" s="44"/>
      <c r="IU8" s="44"/>
      <c r="IV8" s="44"/>
    </row>
    <row r="9" spans="1:256" s="33" customFormat="1" ht="78.75" x14ac:dyDescent="0.25">
      <c r="B9" s="177"/>
      <c r="C9" s="34">
        <v>4</v>
      </c>
      <c r="D9" s="18" t="s">
        <v>2829</v>
      </c>
      <c r="E9" s="45" t="s">
        <v>12</v>
      </c>
      <c r="F9" s="18" t="s">
        <v>1268</v>
      </c>
      <c r="G9" s="36" t="s">
        <v>1269</v>
      </c>
      <c r="H9" s="37">
        <v>42086</v>
      </c>
      <c r="I9" s="133">
        <v>857417</v>
      </c>
      <c r="J9" s="43">
        <v>42086</v>
      </c>
      <c r="K9" s="42" t="s">
        <v>1891</v>
      </c>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0"/>
      <c r="IC9" s="40"/>
      <c r="ID9" s="40"/>
      <c r="IE9" s="40"/>
      <c r="IF9" s="40"/>
      <c r="IG9" s="40"/>
      <c r="IH9" s="40"/>
      <c r="II9" s="40"/>
      <c r="IJ9" s="40"/>
      <c r="IK9" s="40"/>
      <c r="IL9" s="40"/>
      <c r="IM9" s="40"/>
      <c r="IN9" s="40"/>
      <c r="IO9" s="40"/>
      <c r="IP9" s="40"/>
      <c r="IQ9" s="40"/>
      <c r="IR9" s="40"/>
      <c r="IS9" s="40"/>
      <c r="IT9" s="40"/>
      <c r="IU9" s="40"/>
      <c r="IV9" s="40"/>
    </row>
    <row r="10" spans="1:256" s="33" customFormat="1" ht="63" x14ac:dyDescent="0.25">
      <c r="B10" s="177"/>
      <c r="C10" s="34">
        <v>5</v>
      </c>
      <c r="D10" s="46" t="s">
        <v>2854</v>
      </c>
      <c r="E10" s="41" t="s">
        <v>715</v>
      </c>
      <c r="F10" s="47" t="s">
        <v>716</v>
      </c>
      <c r="G10" s="48" t="s">
        <v>717</v>
      </c>
      <c r="H10" s="49">
        <v>41701</v>
      </c>
      <c r="I10" s="142">
        <v>220226</v>
      </c>
      <c r="J10" s="50">
        <v>42101</v>
      </c>
      <c r="K10" s="42" t="s">
        <v>1893</v>
      </c>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row>
    <row r="11" spans="1:256" s="33" customFormat="1" ht="78.75" x14ac:dyDescent="0.25">
      <c r="B11" s="177"/>
      <c r="C11" s="34">
        <v>6</v>
      </c>
      <c r="D11" s="46" t="s">
        <v>2882</v>
      </c>
      <c r="E11" s="41" t="s">
        <v>67</v>
      </c>
      <c r="F11" s="47" t="s">
        <v>578</v>
      </c>
      <c r="G11" s="48" t="s">
        <v>579</v>
      </c>
      <c r="H11" s="49">
        <v>41852</v>
      </c>
      <c r="I11" s="142">
        <v>596200</v>
      </c>
      <c r="J11" s="50">
        <v>42101</v>
      </c>
      <c r="K11" s="42" t="s">
        <v>1894</v>
      </c>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row>
    <row r="12" spans="1:256" s="33" customFormat="1" ht="94.5" x14ac:dyDescent="0.25">
      <c r="B12" s="177"/>
      <c r="C12" s="34">
        <v>7</v>
      </c>
      <c r="D12" s="46" t="s">
        <v>2830</v>
      </c>
      <c r="E12" s="41" t="s">
        <v>67</v>
      </c>
      <c r="F12" s="47" t="s">
        <v>70</v>
      </c>
      <c r="G12" s="48" t="s">
        <v>71</v>
      </c>
      <c r="H12" s="49">
        <v>41989</v>
      </c>
      <c r="I12" s="142">
        <v>1355000</v>
      </c>
      <c r="J12" s="50">
        <v>42102</v>
      </c>
      <c r="K12" s="42" t="s">
        <v>1895</v>
      </c>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row>
    <row r="13" spans="1:256" s="33" customFormat="1" ht="47.25" x14ac:dyDescent="0.25">
      <c r="B13" s="177"/>
      <c r="C13" s="34">
        <v>8</v>
      </c>
      <c r="D13" s="51" t="s">
        <v>2831</v>
      </c>
      <c r="E13" s="41" t="s">
        <v>569</v>
      </c>
      <c r="F13" s="47" t="s">
        <v>584</v>
      </c>
      <c r="G13" s="48" t="s">
        <v>585</v>
      </c>
      <c r="H13" s="49">
        <v>42068</v>
      </c>
      <c r="I13" s="142">
        <v>10000</v>
      </c>
      <c r="J13" s="50">
        <v>42103</v>
      </c>
      <c r="K13" s="42" t="s">
        <v>1896</v>
      </c>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C13" s="40"/>
      <c r="ID13" s="40"/>
      <c r="IE13" s="40"/>
      <c r="IF13" s="40"/>
      <c r="IG13" s="40"/>
      <c r="IH13" s="40"/>
      <c r="II13" s="40"/>
    </row>
    <row r="14" spans="1:256" s="33" customFormat="1" ht="204.75" x14ac:dyDescent="0.25">
      <c r="B14" s="177"/>
      <c r="C14" s="34">
        <v>9</v>
      </c>
      <c r="D14" s="46" t="s">
        <v>2832</v>
      </c>
      <c r="E14" s="41" t="s">
        <v>550</v>
      </c>
      <c r="F14" s="47" t="s">
        <v>551</v>
      </c>
      <c r="G14" s="48" t="s">
        <v>552</v>
      </c>
      <c r="H14" s="49">
        <v>39925</v>
      </c>
      <c r="I14" s="142">
        <v>9000</v>
      </c>
      <c r="J14" s="50">
        <v>42107</v>
      </c>
      <c r="K14" s="42" t="s">
        <v>1897</v>
      </c>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C14" s="40"/>
      <c r="ID14" s="40"/>
      <c r="IE14" s="40"/>
      <c r="IF14" s="40"/>
      <c r="IG14" s="40"/>
      <c r="IH14" s="40"/>
      <c r="II14" s="40"/>
    </row>
    <row r="15" spans="1:256" s="33" customFormat="1" ht="141.75" x14ac:dyDescent="0.25">
      <c r="B15" s="177"/>
      <c r="C15" s="34">
        <v>10</v>
      </c>
      <c r="D15" s="46" t="s">
        <v>2833</v>
      </c>
      <c r="E15" s="41" t="s">
        <v>550</v>
      </c>
      <c r="F15" s="47" t="s">
        <v>553</v>
      </c>
      <c r="G15" s="48" t="s">
        <v>554</v>
      </c>
      <c r="H15" s="49">
        <v>42107</v>
      </c>
      <c r="I15" s="142">
        <v>47640</v>
      </c>
      <c r="J15" s="50">
        <v>42107</v>
      </c>
      <c r="K15" s="42" t="s">
        <v>1898</v>
      </c>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row>
    <row r="16" spans="1:256" s="33" customFormat="1" ht="47.25" x14ac:dyDescent="0.25">
      <c r="B16" s="177"/>
      <c r="C16" s="34">
        <v>11</v>
      </c>
      <c r="D16" s="35" t="s">
        <v>2834</v>
      </c>
      <c r="E16" s="35" t="s">
        <v>1240</v>
      </c>
      <c r="F16" s="35" t="s">
        <v>1855</v>
      </c>
      <c r="G16" s="35" t="s">
        <v>4275</v>
      </c>
      <c r="H16" s="52">
        <v>42114</v>
      </c>
      <c r="I16" s="133">
        <f>66470+68000</f>
        <v>134470</v>
      </c>
      <c r="J16" s="38">
        <v>42114</v>
      </c>
      <c r="K16" s="42" t="s">
        <v>1899</v>
      </c>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0"/>
      <c r="IC16" s="40"/>
      <c r="ID16" s="40"/>
      <c r="IE16" s="40"/>
      <c r="IF16" s="40"/>
      <c r="IG16" s="40"/>
      <c r="IH16" s="40"/>
      <c r="II16" s="40"/>
    </row>
    <row r="17" spans="2:256" s="33" customFormat="1" ht="47.25" x14ac:dyDescent="0.25">
      <c r="B17" s="177"/>
      <c r="C17" s="34">
        <v>12</v>
      </c>
      <c r="D17" s="46" t="s">
        <v>2835</v>
      </c>
      <c r="E17" s="41" t="s">
        <v>266</v>
      </c>
      <c r="F17" s="47" t="s">
        <v>267</v>
      </c>
      <c r="G17" s="48" t="s">
        <v>268</v>
      </c>
      <c r="H17" s="49">
        <v>41892</v>
      </c>
      <c r="I17" s="142">
        <v>500000</v>
      </c>
      <c r="J17" s="50">
        <v>42115</v>
      </c>
      <c r="K17" s="42" t="s">
        <v>1900</v>
      </c>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row>
    <row r="18" spans="2:256" s="33" customFormat="1" ht="78.75" x14ac:dyDescent="0.25">
      <c r="B18" s="177"/>
      <c r="C18" s="34">
        <v>13</v>
      </c>
      <c r="D18" s="46" t="s">
        <v>2836</v>
      </c>
      <c r="E18" s="41" t="s">
        <v>67</v>
      </c>
      <c r="F18" s="47" t="s">
        <v>578</v>
      </c>
      <c r="G18" s="48" t="s">
        <v>579</v>
      </c>
      <c r="H18" s="49">
        <v>41852</v>
      </c>
      <c r="I18" s="142">
        <v>1200000</v>
      </c>
      <c r="J18" s="50">
        <v>42116</v>
      </c>
      <c r="K18" s="42" t="s">
        <v>1901</v>
      </c>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row>
    <row r="19" spans="2:256" s="33" customFormat="1" ht="47.25" x14ac:dyDescent="0.25">
      <c r="B19" s="177"/>
      <c r="C19" s="34">
        <v>14</v>
      </c>
      <c r="D19" s="46" t="s">
        <v>2837</v>
      </c>
      <c r="E19" s="41" t="s">
        <v>782</v>
      </c>
      <c r="F19" s="47" t="s">
        <v>783</v>
      </c>
      <c r="G19" s="151" t="s">
        <v>4260</v>
      </c>
      <c r="H19" s="152">
        <v>42118</v>
      </c>
      <c r="I19" s="142">
        <v>170000</v>
      </c>
      <c r="J19" s="50">
        <v>42118</v>
      </c>
      <c r="K19" s="42" t="s">
        <v>1902</v>
      </c>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row>
    <row r="20" spans="2:256" s="33" customFormat="1" ht="63" x14ac:dyDescent="0.25">
      <c r="B20" s="177"/>
      <c r="C20" s="34">
        <v>15</v>
      </c>
      <c r="D20" s="46" t="s">
        <v>2838</v>
      </c>
      <c r="E20" s="35" t="s">
        <v>1835</v>
      </c>
      <c r="F20" s="47" t="s">
        <v>720</v>
      </c>
      <c r="G20" s="48" t="s">
        <v>721</v>
      </c>
      <c r="H20" s="49">
        <v>41444</v>
      </c>
      <c r="I20" s="142">
        <v>104000</v>
      </c>
      <c r="J20" s="50">
        <v>42119</v>
      </c>
      <c r="K20" s="42" t="s">
        <v>1903</v>
      </c>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row>
    <row r="21" spans="2:256" s="33" customFormat="1" ht="63" x14ac:dyDescent="0.25">
      <c r="B21" s="177"/>
      <c r="C21" s="34">
        <v>16</v>
      </c>
      <c r="D21" s="35" t="s">
        <v>2839</v>
      </c>
      <c r="E21" s="42" t="s">
        <v>1291</v>
      </c>
      <c r="F21" s="35" t="s">
        <v>1290</v>
      </c>
      <c r="G21" s="62" t="s">
        <v>4261</v>
      </c>
      <c r="H21" s="52">
        <v>39937</v>
      </c>
      <c r="I21" s="133">
        <v>500000</v>
      </c>
      <c r="J21" s="38">
        <v>42119</v>
      </c>
      <c r="K21" s="42" t="s">
        <v>1900</v>
      </c>
      <c r="IB21" s="40"/>
      <c r="IC21" s="44"/>
      <c r="ID21" s="44"/>
      <c r="IE21" s="44"/>
      <c r="IF21" s="44"/>
      <c r="IG21" s="44"/>
      <c r="IH21" s="44"/>
      <c r="II21" s="44"/>
    </row>
    <row r="22" spans="2:256" s="33" customFormat="1" ht="78.75" x14ac:dyDescent="0.25">
      <c r="B22" s="177"/>
      <c r="C22" s="34">
        <v>17</v>
      </c>
      <c r="D22" s="46" t="s">
        <v>2840</v>
      </c>
      <c r="E22" s="41" t="s">
        <v>683</v>
      </c>
      <c r="F22" s="47" t="s">
        <v>684</v>
      </c>
      <c r="G22" s="48" t="s">
        <v>685</v>
      </c>
      <c r="H22" s="49">
        <v>42086</v>
      </c>
      <c r="I22" s="142">
        <v>9000</v>
      </c>
      <c r="J22" s="50">
        <v>42121</v>
      </c>
      <c r="K22" s="42" t="s">
        <v>1897</v>
      </c>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C22" s="40"/>
      <c r="ID22" s="40"/>
      <c r="IE22" s="40"/>
      <c r="IF22" s="40"/>
      <c r="IG22" s="40"/>
      <c r="IH22" s="40"/>
      <c r="II22" s="40"/>
    </row>
    <row r="23" spans="2:256" s="33" customFormat="1" ht="63" x14ac:dyDescent="0.25">
      <c r="B23" s="177"/>
      <c r="C23" s="34">
        <v>18</v>
      </c>
      <c r="D23" s="46" t="s">
        <v>2841</v>
      </c>
      <c r="E23" s="41" t="s">
        <v>683</v>
      </c>
      <c r="F23" s="47" t="s">
        <v>686</v>
      </c>
      <c r="G23" s="48" t="s">
        <v>687</v>
      </c>
      <c r="H23" s="49">
        <v>42086</v>
      </c>
      <c r="I23" s="142">
        <v>10000</v>
      </c>
      <c r="J23" s="50">
        <v>42121</v>
      </c>
      <c r="K23" s="42" t="s">
        <v>1896</v>
      </c>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C23" s="40"/>
      <c r="ID23" s="40"/>
      <c r="IE23" s="40"/>
      <c r="IF23" s="40"/>
      <c r="IG23" s="40"/>
      <c r="IH23" s="40"/>
      <c r="II23" s="40"/>
    </row>
    <row r="24" spans="2:256" s="33" customFormat="1" ht="47.25" x14ac:dyDescent="0.25">
      <c r="B24" s="177"/>
      <c r="C24" s="34">
        <v>19</v>
      </c>
      <c r="D24" s="46" t="s">
        <v>2842</v>
      </c>
      <c r="E24" s="41" t="s">
        <v>340</v>
      </c>
      <c r="F24" s="47" t="s">
        <v>341</v>
      </c>
      <c r="G24" s="48" t="s">
        <v>342</v>
      </c>
      <c r="H24" s="49">
        <v>40926</v>
      </c>
      <c r="I24" s="142">
        <v>506160</v>
      </c>
      <c r="J24" s="50">
        <v>42123</v>
      </c>
      <c r="K24" s="42" t="s">
        <v>1904</v>
      </c>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4"/>
      <c r="ID24" s="44"/>
      <c r="IE24" s="44"/>
      <c r="IF24" s="44"/>
      <c r="IG24" s="44"/>
      <c r="IH24" s="44"/>
      <c r="II24" s="44"/>
    </row>
    <row r="25" spans="2:256" s="33" customFormat="1" ht="63" x14ac:dyDescent="0.25">
      <c r="B25" s="177"/>
      <c r="C25" s="34">
        <v>20</v>
      </c>
      <c r="D25" s="46" t="s">
        <v>2843</v>
      </c>
      <c r="E25" s="41" t="s">
        <v>769</v>
      </c>
      <c r="F25" s="47" t="s">
        <v>770</v>
      </c>
      <c r="G25" s="151" t="s">
        <v>4262</v>
      </c>
      <c r="H25" s="152">
        <v>42102</v>
      </c>
      <c r="I25" s="142">
        <v>19663</v>
      </c>
      <c r="J25" s="50">
        <v>42124</v>
      </c>
      <c r="K25" s="42" t="s">
        <v>4636</v>
      </c>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row>
    <row r="26" spans="2:256" s="33" customFormat="1" ht="63" x14ac:dyDescent="0.25">
      <c r="B26" s="177"/>
      <c r="C26" s="34">
        <v>21</v>
      </c>
      <c r="D26" s="46" t="s">
        <v>2843</v>
      </c>
      <c r="E26" s="41" t="s">
        <v>631</v>
      </c>
      <c r="F26" s="47" t="s">
        <v>726</v>
      </c>
      <c r="G26" s="151" t="s">
        <v>4263</v>
      </c>
      <c r="H26" s="152">
        <v>42124</v>
      </c>
      <c r="I26" s="142">
        <v>57439</v>
      </c>
      <c r="J26" s="50">
        <v>42124</v>
      </c>
      <c r="K26" s="42" t="s">
        <v>1905</v>
      </c>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row>
    <row r="27" spans="2:256" s="33" customFormat="1" ht="141.75" x14ac:dyDescent="0.25">
      <c r="B27" s="177"/>
      <c r="C27" s="34">
        <v>22</v>
      </c>
      <c r="D27" s="55" t="s">
        <v>2844</v>
      </c>
      <c r="E27" s="41" t="s">
        <v>555</v>
      </c>
      <c r="F27" s="47" t="s">
        <v>556</v>
      </c>
      <c r="G27" s="48" t="s">
        <v>557</v>
      </c>
      <c r="H27" s="49">
        <v>40497</v>
      </c>
      <c r="I27" s="142">
        <v>30875</v>
      </c>
      <c r="J27" s="50">
        <v>42124</v>
      </c>
      <c r="K27" s="42" t="s">
        <v>1906</v>
      </c>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row>
    <row r="28" spans="2:256" s="33" customFormat="1" ht="173.25" x14ac:dyDescent="0.25">
      <c r="B28" s="177"/>
      <c r="C28" s="34">
        <v>23</v>
      </c>
      <c r="D28" s="46" t="s">
        <v>2845</v>
      </c>
      <c r="E28" s="41" t="s">
        <v>533</v>
      </c>
      <c r="F28" s="47" t="s">
        <v>534</v>
      </c>
      <c r="G28" s="48" t="s">
        <v>535</v>
      </c>
      <c r="H28" s="49">
        <v>42124</v>
      </c>
      <c r="I28" s="142">
        <v>9196</v>
      </c>
      <c r="J28" s="50">
        <v>42124</v>
      </c>
      <c r="K28" s="42" t="s">
        <v>1907</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C28" s="40"/>
      <c r="ID28" s="40"/>
      <c r="IE28" s="40"/>
      <c r="IF28" s="40"/>
      <c r="IG28" s="40"/>
      <c r="IH28" s="40"/>
      <c r="II28" s="40"/>
    </row>
    <row r="29" spans="2:256" s="33" customFormat="1" ht="47.25" x14ac:dyDescent="0.25">
      <c r="B29" s="177"/>
      <c r="C29" s="34">
        <v>24</v>
      </c>
      <c r="D29" s="46" t="s">
        <v>2846</v>
      </c>
      <c r="E29" s="41" t="s">
        <v>457</v>
      </c>
      <c r="F29" s="47" t="s">
        <v>458</v>
      </c>
      <c r="G29" s="48" t="s">
        <v>459</v>
      </c>
      <c r="H29" s="49">
        <v>41428</v>
      </c>
      <c r="I29" s="142">
        <v>200000</v>
      </c>
      <c r="J29" s="50">
        <v>42124</v>
      </c>
      <c r="K29" s="42" t="s">
        <v>1908</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row>
    <row r="30" spans="2:256" s="33" customFormat="1" ht="94.5" x14ac:dyDescent="0.25">
      <c r="B30" s="177"/>
      <c r="C30" s="34">
        <v>25</v>
      </c>
      <c r="D30" s="46" t="s">
        <v>2847</v>
      </c>
      <c r="E30" s="41" t="s">
        <v>50</v>
      </c>
      <c r="F30" s="47" t="s">
        <v>211</v>
      </c>
      <c r="G30" s="48" t="s">
        <v>212</v>
      </c>
      <c r="H30" s="49">
        <v>42005</v>
      </c>
      <c r="I30" s="142">
        <v>2000000</v>
      </c>
      <c r="J30" s="50">
        <v>42124</v>
      </c>
      <c r="K30" s="42" t="s">
        <v>1909</v>
      </c>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row>
    <row r="31" spans="2:256" s="40" customFormat="1" ht="63" x14ac:dyDescent="0.25">
      <c r="B31" s="177"/>
      <c r="C31" s="34">
        <v>26</v>
      </c>
      <c r="D31" s="46" t="s">
        <v>2848</v>
      </c>
      <c r="E31" s="41" t="s">
        <v>50</v>
      </c>
      <c r="F31" s="47" t="s">
        <v>116</v>
      </c>
      <c r="G31" s="48" t="s">
        <v>117</v>
      </c>
      <c r="H31" s="49">
        <v>42124</v>
      </c>
      <c r="I31" s="142">
        <v>1000000</v>
      </c>
      <c r="J31" s="50">
        <v>42129</v>
      </c>
      <c r="K31" s="42" t="s">
        <v>1910</v>
      </c>
      <c r="IJ31" s="33"/>
      <c r="IK31" s="33"/>
      <c r="IL31" s="33"/>
      <c r="IM31" s="33"/>
      <c r="IN31" s="33"/>
      <c r="IO31" s="33"/>
      <c r="IP31" s="33"/>
      <c r="IQ31" s="33"/>
      <c r="IR31" s="33"/>
      <c r="IS31" s="33"/>
      <c r="IT31" s="33"/>
      <c r="IU31" s="33"/>
      <c r="IV31" s="33"/>
    </row>
    <row r="32" spans="2:256" s="40" customFormat="1" ht="78.75" x14ac:dyDescent="0.25">
      <c r="B32" s="177"/>
      <c r="C32" s="34">
        <v>27</v>
      </c>
      <c r="D32" s="46" t="s">
        <v>2849</v>
      </c>
      <c r="E32" s="41" t="s">
        <v>47</v>
      </c>
      <c r="F32" s="47" t="s">
        <v>233</v>
      </c>
      <c r="G32" s="48" t="s">
        <v>234</v>
      </c>
      <c r="H32" s="49">
        <v>42055</v>
      </c>
      <c r="I32" s="142">
        <v>100000</v>
      </c>
      <c r="J32" s="50">
        <v>42130</v>
      </c>
      <c r="K32" s="42" t="s">
        <v>1911</v>
      </c>
      <c r="IJ32" s="33"/>
      <c r="IK32" s="33"/>
      <c r="IL32" s="33"/>
      <c r="IM32" s="33"/>
      <c r="IN32" s="33"/>
      <c r="IO32" s="33"/>
      <c r="IP32" s="33"/>
      <c r="IQ32" s="33"/>
      <c r="IR32" s="33"/>
      <c r="IS32" s="33"/>
      <c r="IT32" s="33"/>
      <c r="IU32" s="33"/>
      <c r="IV32" s="33"/>
    </row>
    <row r="33" spans="2:256" s="40" customFormat="1" ht="110.25" x14ac:dyDescent="0.25">
      <c r="B33" s="177"/>
      <c r="C33" s="34">
        <v>28</v>
      </c>
      <c r="D33" s="46" t="s">
        <v>2850</v>
      </c>
      <c r="E33" s="41" t="s">
        <v>59</v>
      </c>
      <c r="F33" s="47" t="s">
        <v>60</v>
      </c>
      <c r="G33" s="48" t="s">
        <v>61</v>
      </c>
      <c r="H33" s="49">
        <v>42059</v>
      </c>
      <c r="I33" s="142">
        <v>529412</v>
      </c>
      <c r="J33" s="50">
        <v>42132</v>
      </c>
      <c r="K33" s="42" t="s">
        <v>1912</v>
      </c>
      <c r="IJ33" s="33"/>
      <c r="IK33" s="33"/>
      <c r="IL33" s="33"/>
      <c r="IM33" s="33"/>
      <c r="IN33" s="33"/>
      <c r="IO33" s="33"/>
      <c r="IP33" s="33"/>
      <c r="IQ33" s="33"/>
      <c r="IR33" s="33"/>
      <c r="IS33" s="33"/>
      <c r="IT33" s="33"/>
      <c r="IU33" s="33"/>
      <c r="IV33" s="33"/>
    </row>
    <row r="34" spans="2:256" s="40" customFormat="1" ht="63" x14ac:dyDescent="0.25">
      <c r="B34" s="177"/>
      <c r="C34" s="34">
        <v>29</v>
      </c>
      <c r="D34" s="35" t="s">
        <v>2851</v>
      </c>
      <c r="E34" s="35" t="s">
        <v>1246</v>
      </c>
      <c r="F34" s="35" t="s">
        <v>1862</v>
      </c>
      <c r="G34" s="35" t="s">
        <v>4625</v>
      </c>
      <c r="H34" s="52">
        <v>42135</v>
      </c>
      <c r="I34" s="133">
        <v>5750</v>
      </c>
      <c r="J34" s="38">
        <v>42135</v>
      </c>
      <c r="K34" s="42" t="s">
        <v>1913</v>
      </c>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33"/>
      <c r="IJ34" s="33"/>
      <c r="IK34" s="33"/>
      <c r="IL34" s="33"/>
      <c r="IM34" s="33"/>
      <c r="IN34" s="33"/>
      <c r="IO34" s="33"/>
      <c r="IP34" s="33"/>
      <c r="IQ34" s="33"/>
      <c r="IR34" s="33"/>
      <c r="IS34" s="33"/>
      <c r="IT34" s="33"/>
      <c r="IU34" s="33"/>
      <c r="IV34" s="33"/>
    </row>
    <row r="35" spans="2:256" s="40" customFormat="1" ht="126" x14ac:dyDescent="0.25">
      <c r="B35" s="177"/>
      <c r="C35" s="34">
        <v>30</v>
      </c>
      <c r="D35" s="46" t="s">
        <v>2852</v>
      </c>
      <c r="E35" s="41" t="s">
        <v>623</v>
      </c>
      <c r="F35" s="47" t="s">
        <v>652</v>
      </c>
      <c r="G35" s="151" t="s">
        <v>4295</v>
      </c>
      <c r="H35" s="152">
        <v>42135</v>
      </c>
      <c r="I35" s="142">
        <v>873037</v>
      </c>
      <c r="J35" s="50">
        <v>42135</v>
      </c>
      <c r="K35" s="42" t="s">
        <v>1914</v>
      </c>
      <c r="IC35" s="44"/>
      <c r="ID35" s="44"/>
      <c r="IE35" s="44"/>
      <c r="IF35" s="44"/>
      <c r="IG35" s="44"/>
      <c r="IH35" s="44"/>
      <c r="II35" s="44"/>
      <c r="IJ35" s="33"/>
      <c r="IK35" s="33"/>
      <c r="IL35" s="33"/>
      <c r="IM35" s="33"/>
      <c r="IN35" s="33"/>
      <c r="IO35" s="33"/>
      <c r="IP35" s="33"/>
      <c r="IQ35" s="33"/>
      <c r="IR35" s="33"/>
      <c r="IS35" s="33"/>
      <c r="IT35" s="33"/>
      <c r="IU35" s="33"/>
      <c r="IV35" s="33"/>
    </row>
    <row r="36" spans="2:256" s="40" customFormat="1" ht="50.25" customHeight="1" x14ac:dyDescent="0.25">
      <c r="B36" s="177"/>
      <c r="C36" s="34">
        <v>31</v>
      </c>
      <c r="D36" s="35" t="s">
        <v>2857</v>
      </c>
      <c r="E36" s="35" t="s">
        <v>1249</v>
      </c>
      <c r="F36" s="35" t="s">
        <v>1875</v>
      </c>
      <c r="G36" s="35" t="s">
        <v>4276</v>
      </c>
      <c r="H36" s="52">
        <v>42135</v>
      </c>
      <c r="I36" s="133">
        <v>5861</v>
      </c>
      <c r="J36" s="38">
        <v>42135</v>
      </c>
      <c r="K36" s="42" t="s">
        <v>1915</v>
      </c>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33"/>
    </row>
    <row r="37" spans="2:256" s="40" customFormat="1" ht="47.25" x14ac:dyDescent="0.25">
      <c r="B37" s="177"/>
      <c r="C37" s="34">
        <v>32</v>
      </c>
      <c r="D37" s="46" t="s">
        <v>2853</v>
      </c>
      <c r="E37" s="41" t="s">
        <v>477</v>
      </c>
      <c r="F37" s="47" t="s">
        <v>478</v>
      </c>
      <c r="G37" s="48" t="s">
        <v>479</v>
      </c>
      <c r="H37" s="49">
        <v>40849</v>
      </c>
      <c r="I37" s="142">
        <v>12266</v>
      </c>
      <c r="J37" s="50">
        <v>42136</v>
      </c>
      <c r="K37" s="42" t="s">
        <v>1916</v>
      </c>
    </row>
    <row r="38" spans="2:256" s="40" customFormat="1" ht="63" x14ac:dyDescent="0.25">
      <c r="B38" s="177"/>
      <c r="C38" s="34">
        <v>33</v>
      </c>
      <c r="D38" s="46" t="s">
        <v>2854</v>
      </c>
      <c r="E38" s="41" t="s">
        <v>59</v>
      </c>
      <c r="F38" s="47" t="s">
        <v>586</v>
      </c>
      <c r="G38" s="48" t="s">
        <v>587</v>
      </c>
      <c r="H38" s="49">
        <v>42059</v>
      </c>
      <c r="I38" s="142">
        <v>741176</v>
      </c>
      <c r="J38" s="50">
        <v>42138</v>
      </c>
      <c r="K38" s="42" t="s">
        <v>1917</v>
      </c>
    </row>
    <row r="39" spans="2:256" s="40" customFormat="1" ht="78.75" x14ac:dyDescent="0.25">
      <c r="B39" s="177"/>
      <c r="C39" s="34">
        <v>34</v>
      </c>
      <c r="D39" s="46" t="s">
        <v>2855</v>
      </c>
      <c r="E39" s="41" t="s">
        <v>42</v>
      </c>
      <c r="F39" s="47" t="s">
        <v>43</v>
      </c>
      <c r="G39" s="48" t="s">
        <v>44</v>
      </c>
      <c r="H39" s="49">
        <v>42090</v>
      </c>
      <c r="I39" s="142">
        <v>45000</v>
      </c>
      <c r="J39" s="50">
        <v>42138</v>
      </c>
      <c r="K39" s="42" t="s">
        <v>1918</v>
      </c>
    </row>
    <row r="40" spans="2:256" s="40" customFormat="1" ht="126" x14ac:dyDescent="0.25">
      <c r="B40" s="177"/>
      <c r="C40" s="34">
        <v>35</v>
      </c>
      <c r="D40" s="46" t="s">
        <v>2856</v>
      </c>
      <c r="E40" s="41" t="s">
        <v>594</v>
      </c>
      <c r="F40" s="47" t="s">
        <v>595</v>
      </c>
      <c r="G40" s="48" t="s">
        <v>596</v>
      </c>
      <c r="H40" s="49">
        <v>42139</v>
      </c>
      <c r="I40" s="142">
        <v>61457</v>
      </c>
      <c r="J40" s="50">
        <v>42139</v>
      </c>
      <c r="K40" s="42" t="s">
        <v>1919</v>
      </c>
    </row>
    <row r="41" spans="2:256" s="40" customFormat="1" ht="63" x14ac:dyDescent="0.25">
      <c r="B41" s="177"/>
      <c r="C41" s="34">
        <v>36</v>
      </c>
      <c r="D41" s="35" t="s">
        <v>2858</v>
      </c>
      <c r="E41" s="42" t="s">
        <v>1212</v>
      </c>
      <c r="F41" s="35" t="s">
        <v>1876</v>
      </c>
      <c r="G41" s="35" t="s">
        <v>4277</v>
      </c>
      <c r="H41" s="52">
        <v>42140</v>
      </c>
      <c r="I41" s="153">
        <v>28582</v>
      </c>
      <c r="J41" s="38">
        <v>42140</v>
      </c>
      <c r="K41" s="42" t="s">
        <v>1920</v>
      </c>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row>
    <row r="42" spans="2:256" s="40" customFormat="1" ht="47.25" x14ac:dyDescent="0.25">
      <c r="B42" s="177"/>
      <c r="C42" s="34">
        <v>37</v>
      </c>
      <c r="D42" s="35" t="s">
        <v>2859</v>
      </c>
      <c r="E42" s="35" t="s">
        <v>1249</v>
      </c>
      <c r="F42" s="35" t="s">
        <v>1859</v>
      </c>
      <c r="G42" s="35" t="s">
        <v>4278</v>
      </c>
      <c r="H42" s="52">
        <v>42140</v>
      </c>
      <c r="I42" s="133">
        <v>5314</v>
      </c>
      <c r="J42" s="38">
        <v>42140</v>
      </c>
      <c r="K42" s="42" t="s">
        <v>1921</v>
      </c>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33"/>
    </row>
    <row r="43" spans="2:256" s="40" customFormat="1" ht="63" x14ac:dyDescent="0.25">
      <c r="B43" s="177"/>
      <c r="C43" s="34">
        <v>38</v>
      </c>
      <c r="D43" s="35" t="s">
        <v>2860</v>
      </c>
      <c r="E43" s="42" t="s">
        <v>1291</v>
      </c>
      <c r="F43" s="35" t="s">
        <v>1290</v>
      </c>
      <c r="G43" s="62" t="s">
        <v>4261</v>
      </c>
      <c r="H43" s="52">
        <v>39937</v>
      </c>
      <c r="I43" s="133">
        <v>500000</v>
      </c>
      <c r="J43" s="38">
        <v>42142</v>
      </c>
      <c r="K43" s="42" t="s">
        <v>1900</v>
      </c>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C43" s="44"/>
      <c r="ID43" s="44"/>
      <c r="IE43" s="44"/>
      <c r="IF43" s="44"/>
      <c r="IG43" s="44"/>
      <c r="IH43" s="44"/>
      <c r="II43" s="44"/>
    </row>
    <row r="44" spans="2:256" s="40" customFormat="1" ht="78.75" x14ac:dyDescent="0.25">
      <c r="B44" s="177"/>
      <c r="C44" s="34">
        <v>39</v>
      </c>
      <c r="D44" s="46" t="s">
        <v>2861</v>
      </c>
      <c r="E44" s="41" t="s">
        <v>67</v>
      </c>
      <c r="F44" s="47" t="s">
        <v>82</v>
      </c>
      <c r="G44" s="48" t="s">
        <v>83</v>
      </c>
      <c r="H44" s="49">
        <v>41712</v>
      </c>
      <c r="I44" s="142">
        <v>987200</v>
      </c>
      <c r="J44" s="50">
        <v>42146</v>
      </c>
      <c r="K44" s="42" t="s">
        <v>1922</v>
      </c>
      <c r="IC44" s="44"/>
      <c r="ID44" s="44"/>
      <c r="IE44" s="44"/>
      <c r="IF44" s="44"/>
      <c r="IG44" s="44"/>
      <c r="IH44" s="44"/>
      <c r="II44" s="44"/>
    </row>
    <row r="45" spans="2:256" s="40" customFormat="1" ht="99.75" customHeight="1" x14ac:dyDescent="0.25">
      <c r="B45" s="177"/>
      <c r="C45" s="34">
        <v>40</v>
      </c>
      <c r="D45" s="46" t="s">
        <v>2862</v>
      </c>
      <c r="E45" s="41" t="s">
        <v>15</v>
      </c>
      <c r="F45" s="47" t="s">
        <v>531</v>
      </c>
      <c r="G45" s="48" t="s">
        <v>532</v>
      </c>
      <c r="H45" s="49">
        <v>40387</v>
      </c>
      <c r="I45" s="142">
        <v>125191</v>
      </c>
      <c r="J45" s="50">
        <v>42146</v>
      </c>
      <c r="K45" s="42" t="s">
        <v>1923</v>
      </c>
    </row>
    <row r="46" spans="2:256" s="40" customFormat="1" ht="63" x14ac:dyDescent="0.25">
      <c r="B46" s="177"/>
      <c r="C46" s="34">
        <v>41</v>
      </c>
      <c r="D46" s="46" t="s">
        <v>2863</v>
      </c>
      <c r="E46" s="41" t="s">
        <v>9</v>
      </c>
      <c r="F46" s="47" t="s">
        <v>57</v>
      </c>
      <c r="G46" s="48" t="s">
        <v>58</v>
      </c>
      <c r="H46" s="49">
        <v>42136</v>
      </c>
      <c r="I46" s="142">
        <v>1155000</v>
      </c>
      <c r="J46" s="50">
        <v>42147</v>
      </c>
      <c r="K46" s="42" t="s">
        <v>1924</v>
      </c>
    </row>
    <row r="47" spans="2:256" s="40" customFormat="1" ht="63" x14ac:dyDescent="0.25">
      <c r="B47" s="177"/>
      <c r="C47" s="34">
        <v>42</v>
      </c>
      <c r="D47" s="46" t="s">
        <v>2863</v>
      </c>
      <c r="E47" s="41" t="s">
        <v>9</v>
      </c>
      <c r="F47" s="47" t="s">
        <v>57</v>
      </c>
      <c r="G47" s="48" t="s">
        <v>58</v>
      </c>
      <c r="H47" s="49">
        <v>42136</v>
      </c>
      <c r="I47" s="142">
        <v>4618175</v>
      </c>
      <c r="J47" s="50">
        <v>42147</v>
      </c>
      <c r="K47" s="42" t="s">
        <v>1925</v>
      </c>
    </row>
    <row r="48" spans="2:256" s="40" customFormat="1" ht="78.75" x14ac:dyDescent="0.25">
      <c r="B48" s="177"/>
      <c r="C48" s="34">
        <v>43</v>
      </c>
      <c r="D48" s="46" t="s">
        <v>2854</v>
      </c>
      <c r="E48" s="41" t="s">
        <v>62</v>
      </c>
      <c r="F48" s="47" t="s">
        <v>63</v>
      </c>
      <c r="G48" s="48" t="s">
        <v>64</v>
      </c>
      <c r="H48" s="49">
        <v>41759</v>
      </c>
      <c r="I48" s="142">
        <v>70995</v>
      </c>
      <c r="J48" s="50">
        <v>42149</v>
      </c>
      <c r="K48" s="42" t="s">
        <v>1926</v>
      </c>
    </row>
    <row r="49" spans="2:243" s="40" customFormat="1" ht="47.25" x14ac:dyDescent="0.25">
      <c r="B49" s="177"/>
      <c r="C49" s="34">
        <v>44</v>
      </c>
      <c r="D49" s="46" t="s">
        <v>2864</v>
      </c>
      <c r="E49" s="41" t="s">
        <v>667</v>
      </c>
      <c r="F49" s="47" t="s">
        <v>668</v>
      </c>
      <c r="G49" s="151" t="s">
        <v>4274</v>
      </c>
      <c r="H49" s="152">
        <v>42054</v>
      </c>
      <c r="I49" s="142">
        <v>250000</v>
      </c>
      <c r="J49" s="50">
        <v>42152</v>
      </c>
      <c r="K49" s="42" t="s">
        <v>1927</v>
      </c>
    </row>
    <row r="50" spans="2:243" s="40" customFormat="1" ht="47.25" x14ac:dyDescent="0.25">
      <c r="B50" s="177"/>
      <c r="C50" s="34">
        <v>45</v>
      </c>
      <c r="D50" s="56" t="s">
        <v>2865</v>
      </c>
      <c r="E50" s="41" t="s">
        <v>9</v>
      </c>
      <c r="F50" s="47" t="s">
        <v>142</v>
      </c>
      <c r="G50" s="48" t="s">
        <v>143</v>
      </c>
      <c r="H50" s="49">
        <v>42145</v>
      </c>
      <c r="I50" s="142">
        <v>800000</v>
      </c>
      <c r="J50" s="50">
        <v>42153</v>
      </c>
      <c r="K50" s="42" t="s">
        <v>1928</v>
      </c>
    </row>
    <row r="51" spans="2:243" s="40" customFormat="1" ht="63" x14ac:dyDescent="0.25">
      <c r="B51" s="177"/>
      <c r="C51" s="34">
        <v>46</v>
      </c>
      <c r="D51" s="46" t="s">
        <v>2883</v>
      </c>
      <c r="E51" s="41" t="s">
        <v>767</v>
      </c>
      <c r="F51" s="47" t="s">
        <v>768</v>
      </c>
      <c r="G51" s="151" t="s">
        <v>4279</v>
      </c>
      <c r="H51" s="152">
        <v>42122</v>
      </c>
      <c r="I51" s="142">
        <v>10397</v>
      </c>
      <c r="J51" s="50">
        <v>42155</v>
      </c>
      <c r="K51" s="42" t="s">
        <v>1929</v>
      </c>
    </row>
    <row r="52" spans="2:243" s="40" customFormat="1" ht="78.75" x14ac:dyDescent="0.25">
      <c r="B52" s="177"/>
      <c r="C52" s="34">
        <v>47</v>
      </c>
      <c r="D52" s="46" t="s">
        <v>2942</v>
      </c>
      <c r="E52" s="41" t="s">
        <v>47</v>
      </c>
      <c r="F52" s="47" t="s">
        <v>369</v>
      </c>
      <c r="G52" s="48" t="s">
        <v>370</v>
      </c>
      <c r="H52" s="49">
        <v>41354</v>
      </c>
      <c r="I52" s="142">
        <v>75000</v>
      </c>
      <c r="J52" s="50">
        <v>42155</v>
      </c>
      <c r="K52" s="42" t="s">
        <v>1930</v>
      </c>
    </row>
    <row r="53" spans="2:243" s="40" customFormat="1" ht="47.25" x14ac:dyDescent="0.25">
      <c r="B53" s="177"/>
      <c r="C53" s="34">
        <v>48</v>
      </c>
      <c r="D53" s="46" t="s">
        <v>2861</v>
      </c>
      <c r="E53" s="41" t="s">
        <v>782</v>
      </c>
      <c r="F53" s="47" t="s">
        <v>783</v>
      </c>
      <c r="G53" s="151" t="s">
        <v>4280</v>
      </c>
      <c r="H53" s="152">
        <v>42156</v>
      </c>
      <c r="I53" s="142">
        <v>170000</v>
      </c>
      <c r="J53" s="50">
        <v>42156</v>
      </c>
      <c r="K53" s="42" t="s">
        <v>1902</v>
      </c>
    </row>
    <row r="54" spans="2:243" s="40" customFormat="1" ht="63" x14ac:dyDescent="0.25">
      <c r="B54" s="177"/>
      <c r="C54" s="34">
        <v>49</v>
      </c>
      <c r="D54" s="46" t="s">
        <v>2981</v>
      </c>
      <c r="E54" s="41" t="s">
        <v>18</v>
      </c>
      <c r="F54" s="47" t="s">
        <v>19</v>
      </c>
      <c r="G54" s="48" t="s">
        <v>20</v>
      </c>
      <c r="H54" s="49">
        <v>42107</v>
      </c>
      <c r="I54" s="142">
        <v>2097000</v>
      </c>
      <c r="J54" s="50">
        <v>42156</v>
      </c>
      <c r="K54" s="42" t="s">
        <v>1931</v>
      </c>
    </row>
    <row r="55" spans="2:243" s="40" customFormat="1" ht="94.5" x14ac:dyDescent="0.25">
      <c r="B55" s="177"/>
      <c r="C55" s="34">
        <v>50</v>
      </c>
      <c r="D55" s="46" t="s">
        <v>2904</v>
      </c>
      <c r="E55" s="41" t="s">
        <v>12</v>
      </c>
      <c r="F55" s="47" t="s">
        <v>213</v>
      </c>
      <c r="G55" s="48" t="s">
        <v>214</v>
      </c>
      <c r="H55" s="49">
        <v>42079</v>
      </c>
      <c r="I55" s="142">
        <v>1627574</v>
      </c>
      <c r="J55" s="50">
        <v>42157</v>
      </c>
      <c r="K55" s="42" t="s">
        <v>1932</v>
      </c>
    </row>
    <row r="56" spans="2:243" s="40" customFormat="1" ht="47.25" x14ac:dyDescent="0.25">
      <c r="B56" s="177"/>
      <c r="C56" s="34">
        <v>51</v>
      </c>
      <c r="D56" s="46" t="s">
        <v>2953</v>
      </c>
      <c r="E56" s="41" t="s">
        <v>4</v>
      </c>
      <c r="F56" s="47" t="s">
        <v>821</v>
      </c>
      <c r="G56" s="48" t="s">
        <v>822</v>
      </c>
      <c r="H56" s="49">
        <v>41780</v>
      </c>
      <c r="I56" s="142">
        <v>207303</v>
      </c>
      <c r="J56" s="50">
        <v>42159</v>
      </c>
      <c r="K56" s="42" t="s">
        <v>1933</v>
      </c>
    </row>
    <row r="57" spans="2:243" s="40" customFormat="1" ht="47.25" x14ac:dyDescent="0.25">
      <c r="B57" s="177"/>
      <c r="C57" s="34">
        <v>52</v>
      </c>
      <c r="D57" s="46" t="s">
        <v>2954</v>
      </c>
      <c r="E57" s="41" t="s">
        <v>4</v>
      </c>
      <c r="F57" s="47" t="s">
        <v>40</v>
      </c>
      <c r="G57" s="48" t="s">
        <v>41</v>
      </c>
      <c r="H57" s="49">
        <v>42131</v>
      </c>
      <c r="I57" s="142">
        <v>600000</v>
      </c>
      <c r="J57" s="50">
        <v>42161</v>
      </c>
      <c r="K57" s="42" t="s">
        <v>1934</v>
      </c>
      <c r="IC57" s="44"/>
      <c r="ID57" s="44"/>
      <c r="IE57" s="44"/>
      <c r="IF57" s="44"/>
      <c r="IG57" s="44"/>
      <c r="IH57" s="44"/>
      <c r="II57" s="44"/>
    </row>
    <row r="58" spans="2:243" s="40" customFormat="1" ht="173.25" x14ac:dyDescent="0.25">
      <c r="B58" s="177"/>
      <c r="C58" s="34">
        <v>53</v>
      </c>
      <c r="D58" s="46" t="s">
        <v>2905</v>
      </c>
      <c r="E58" s="41" t="s">
        <v>533</v>
      </c>
      <c r="F58" s="47" t="s">
        <v>534</v>
      </c>
      <c r="G58" s="48" t="s">
        <v>535</v>
      </c>
      <c r="H58" s="49">
        <v>42161</v>
      </c>
      <c r="I58" s="142">
        <v>22778</v>
      </c>
      <c r="J58" s="50">
        <v>42161</v>
      </c>
      <c r="K58" s="42" t="s">
        <v>1935</v>
      </c>
    </row>
    <row r="59" spans="2:243" s="40" customFormat="1" ht="220.5" x14ac:dyDescent="0.25">
      <c r="B59" s="177"/>
      <c r="C59" s="34">
        <v>54</v>
      </c>
      <c r="D59" s="46" t="s">
        <v>2906</v>
      </c>
      <c r="E59" s="41" t="s">
        <v>528</v>
      </c>
      <c r="F59" s="47" t="s">
        <v>529</v>
      </c>
      <c r="G59" s="48" t="s">
        <v>530</v>
      </c>
      <c r="H59" s="49">
        <v>42163</v>
      </c>
      <c r="I59" s="142">
        <v>285900</v>
      </c>
      <c r="J59" s="50">
        <v>42163</v>
      </c>
      <c r="K59" s="42" t="s">
        <v>1936</v>
      </c>
    </row>
    <row r="60" spans="2:243" s="40" customFormat="1" ht="94.5" x14ac:dyDescent="0.25">
      <c r="B60" s="177"/>
      <c r="C60" s="34">
        <v>55</v>
      </c>
      <c r="D60" s="46" t="s">
        <v>2907</v>
      </c>
      <c r="E60" s="41" t="s">
        <v>12</v>
      </c>
      <c r="F60" s="47" t="s">
        <v>189</v>
      </c>
      <c r="G60" s="48" t="s">
        <v>190</v>
      </c>
      <c r="H60" s="49">
        <v>41571</v>
      </c>
      <c r="I60" s="142">
        <v>504540</v>
      </c>
      <c r="J60" s="50">
        <v>42163</v>
      </c>
      <c r="K60" s="42" t="s">
        <v>1937</v>
      </c>
    </row>
    <row r="61" spans="2:243" s="40" customFormat="1" ht="110.25" x14ac:dyDescent="0.25">
      <c r="B61" s="177"/>
      <c r="C61" s="34">
        <v>56</v>
      </c>
      <c r="D61" s="46" t="s">
        <v>2907</v>
      </c>
      <c r="E61" s="41" t="s">
        <v>12</v>
      </c>
      <c r="F61" s="47" t="s">
        <v>187</v>
      </c>
      <c r="G61" s="48" t="s">
        <v>188</v>
      </c>
      <c r="H61" s="49">
        <v>41571</v>
      </c>
      <c r="I61" s="142">
        <v>494542</v>
      </c>
      <c r="J61" s="50">
        <v>42163</v>
      </c>
      <c r="K61" s="42" t="s">
        <v>1938</v>
      </c>
    </row>
    <row r="62" spans="2:243" s="40" customFormat="1" ht="47.25" x14ac:dyDescent="0.25">
      <c r="B62" s="177"/>
      <c r="C62" s="34">
        <v>57</v>
      </c>
      <c r="D62" s="51" t="s">
        <v>2831</v>
      </c>
      <c r="E62" s="41" t="s">
        <v>12</v>
      </c>
      <c r="F62" s="47" t="s">
        <v>239</v>
      </c>
      <c r="G62" s="48" t="s">
        <v>240</v>
      </c>
      <c r="H62" s="49">
        <v>42079</v>
      </c>
      <c r="I62" s="142">
        <v>506435</v>
      </c>
      <c r="J62" s="50">
        <v>42163</v>
      </c>
      <c r="K62" s="42" t="s">
        <v>1939</v>
      </c>
    </row>
    <row r="63" spans="2:243" s="40" customFormat="1" ht="63" x14ac:dyDescent="0.25">
      <c r="B63" s="177"/>
      <c r="C63" s="34">
        <v>58</v>
      </c>
      <c r="D63" s="46" t="s">
        <v>2883</v>
      </c>
      <c r="E63" s="41" t="s">
        <v>745</v>
      </c>
      <c r="F63" s="47" t="s">
        <v>746</v>
      </c>
      <c r="G63" s="48" t="s">
        <v>747</v>
      </c>
      <c r="H63" s="49">
        <v>42010</v>
      </c>
      <c r="I63" s="142">
        <v>88225</v>
      </c>
      <c r="J63" s="50">
        <v>42164</v>
      </c>
      <c r="K63" s="42" t="s">
        <v>1940</v>
      </c>
    </row>
    <row r="64" spans="2:243" s="40" customFormat="1" ht="63" x14ac:dyDescent="0.25">
      <c r="B64" s="177"/>
      <c r="C64" s="34">
        <v>59</v>
      </c>
      <c r="D64" s="35" t="s">
        <v>2839</v>
      </c>
      <c r="E64" s="42" t="s">
        <v>1291</v>
      </c>
      <c r="F64" s="35" t="s">
        <v>1290</v>
      </c>
      <c r="G64" s="62" t="s">
        <v>4261</v>
      </c>
      <c r="H64" s="52">
        <v>39937</v>
      </c>
      <c r="I64" s="133">
        <v>200000</v>
      </c>
      <c r="J64" s="38">
        <v>42164</v>
      </c>
      <c r="K64" s="42" t="s">
        <v>1892</v>
      </c>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C64" s="44"/>
      <c r="ID64" s="44"/>
      <c r="IE64" s="44"/>
      <c r="IF64" s="44"/>
      <c r="IG64" s="44"/>
      <c r="IH64" s="44"/>
      <c r="II64" s="44"/>
    </row>
    <row r="65" spans="2:243" s="40" customFormat="1" ht="126" x14ac:dyDescent="0.25">
      <c r="B65" s="177"/>
      <c r="C65" s="34">
        <v>60</v>
      </c>
      <c r="D65" s="46" t="s">
        <v>2982</v>
      </c>
      <c r="E65" s="41" t="s">
        <v>15</v>
      </c>
      <c r="F65" s="47" t="s">
        <v>30</v>
      </c>
      <c r="G65" s="48" t="s">
        <v>31</v>
      </c>
      <c r="H65" s="49">
        <v>41345</v>
      </c>
      <c r="I65" s="142">
        <v>551000</v>
      </c>
      <c r="J65" s="50">
        <v>42165</v>
      </c>
      <c r="K65" s="42" t="s">
        <v>1941</v>
      </c>
    </row>
    <row r="66" spans="2:243" s="40" customFormat="1" ht="63" x14ac:dyDescent="0.25">
      <c r="B66" s="177"/>
      <c r="C66" s="34">
        <v>61</v>
      </c>
      <c r="D66" s="46" t="s">
        <v>2884</v>
      </c>
      <c r="E66" s="41" t="s">
        <v>67</v>
      </c>
      <c r="F66" s="47" t="s">
        <v>332</v>
      </c>
      <c r="G66" s="48" t="s">
        <v>333</v>
      </c>
      <c r="H66" s="49">
        <v>40676</v>
      </c>
      <c r="I66" s="142">
        <v>52000</v>
      </c>
      <c r="J66" s="50">
        <v>42165</v>
      </c>
      <c r="K66" s="42" t="s">
        <v>1942</v>
      </c>
    </row>
    <row r="67" spans="2:243" s="40" customFormat="1" ht="78.75" x14ac:dyDescent="0.25">
      <c r="B67" s="177"/>
      <c r="C67" s="34">
        <v>62</v>
      </c>
      <c r="D67" s="46" t="s">
        <v>2908</v>
      </c>
      <c r="E67" s="41" t="s">
        <v>358</v>
      </c>
      <c r="F67" s="47" t="s">
        <v>597</v>
      </c>
      <c r="G67" s="48" t="s">
        <v>598</v>
      </c>
      <c r="H67" s="49">
        <v>41863</v>
      </c>
      <c r="I67" s="142">
        <v>28090</v>
      </c>
      <c r="J67" s="50">
        <v>42166</v>
      </c>
      <c r="K67" s="42" t="s">
        <v>1943</v>
      </c>
      <c r="IC67" s="44"/>
      <c r="ID67" s="44"/>
      <c r="IE67" s="44"/>
      <c r="IF67" s="44"/>
      <c r="IG67" s="44"/>
      <c r="IH67" s="44"/>
      <c r="II67" s="44"/>
    </row>
    <row r="68" spans="2:243" s="40" customFormat="1" ht="94.5" x14ac:dyDescent="0.25">
      <c r="B68" s="177"/>
      <c r="C68" s="34">
        <v>63</v>
      </c>
      <c r="D68" s="46" t="s">
        <v>2983</v>
      </c>
      <c r="E68" s="41" t="s">
        <v>12</v>
      </c>
      <c r="F68" s="47" t="s">
        <v>235</v>
      </c>
      <c r="G68" s="48" t="s">
        <v>236</v>
      </c>
      <c r="H68" s="49">
        <v>42060</v>
      </c>
      <c r="I68" s="142">
        <v>733360</v>
      </c>
      <c r="J68" s="50">
        <v>42167</v>
      </c>
      <c r="K68" s="42" t="s">
        <v>1944</v>
      </c>
    </row>
    <row r="69" spans="2:243" s="40" customFormat="1" ht="110.25" x14ac:dyDescent="0.25">
      <c r="B69" s="177"/>
      <c r="C69" s="34">
        <v>64</v>
      </c>
      <c r="D69" s="46" t="s">
        <v>2909</v>
      </c>
      <c r="E69" s="41" t="s">
        <v>12</v>
      </c>
      <c r="F69" s="47" t="s">
        <v>312</v>
      </c>
      <c r="G69" s="48" t="s">
        <v>313</v>
      </c>
      <c r="H69" s="49">
        <v>41072</v>
      </c>
      <c r="I69" s="142">
        <v>1639877</v>
      </c>
      <c r="J69" s="50">
        <v>42167</v>
      </c>
      <c r="K69" s="42" t="s">
        <v>1945</v>
      </c>
    </row>
    <row r="70" spans="2:243" s="40" customFormat="1" ht="63" x14ac:dyDescent="0.25">
      <c r="B70" s="177"/>
      <c r="C70" s="34">
        <v>65</v>
      </c>
      <c r="D70" s="57" t="s">
        <v>2865</v>
      </c>
      <c r="E70" s="42" t="s">
        <v>1282</v>
      </c>
      <c r="F70" s="35" t="s">
        <v>1281</v>
      </c>
      <c r="G70" s="55" t="s">
        <v>4264</v>
      </c>
      <c r="H70" s="154">
        <v>42089</v>
      </c>
      <c r="I70" s="133">
        <v>27588</v>
      </c>
      <c r="J70" s="38">
        <v>42170</v>
      </c>
      <c r="K70" s="42" t="s">
        <v>1946</v>
      </c>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C70" s="33"/>
      <c r="ID70" s="33"/>
      <c r="IE70" s="33"/>
      <c r="IF70" s="33"/>
      <c r="IG70" s="33"/>
      <c r="IH70" s="33"/>
      <c r="II70" s="33"/>
    </row>
    <row r="71" spans="2:243" s="40" customFormat="1" ht="47.25" x14ac:dyDescent="0.25">
      <c r="B71" s="177"/>
      <c r="C71" s="34">
        <v>66</v>
      </c>
      <c r="D71" s="58" t="s">
        <v>2870</v>
      </c>
      <c r="E71" s="41" t="s">
        <v>67</v>
      </c>
      <c r="F71" s="47" t="s">
        <v>817</v>
      </c>
      <c r="G71" s="48" t="s">
        <v>818</v>
      </c>
      <c r="H71" s="49">
        <v>42170</v>
      </c>
      <c r="I71" s="142">
        <v>60000</v>
      </c>
      <c r="J71" s="50">
        <v>42170</v>
      </c>
      <c r="K71" s="42" t="s">
        <v>1947</v>
      </c>
    </row>
    <row r="72" spans="2:243" s="40" customFormat="1" ht="141.75" x14ac:dyDescent="0.25">
      <c r="B72" s="177"/>
      <c r="C72" s="34">
        <v>67</v>
      </c>
      <c r="D72" s="46" t="s">
        <v>2833</v>
      </c>
      <c r="E72" s="41" t="s">
        <v>550</v>
      </c>
      <c r="F72" s="47" t="s">
        <v>553</v>
      </c>
      <c r="G72" s="48" t="s">
        <v>554</v>
      </c>
      <c r="H72" s="49">
        <v>42172</v>
      </c>
      <c r="I72" s="142">
        <v>70660</v>
      </c>
      <c r="J72" s="50">
        <v>42172</v>
      </c>
      <c r="K72" s="42" t="s">
        <v>1948</v>
      </c>
    </row>
    <row r="73" spans="2:243" s="40" customFormat="1" ht="141.75" x14ac:dyDescent="0.25">
      <c r="B73" s="177"/>
      <c r="C73" s="34">
        <v>68</v>
      </c>
      <c r="D73" s="55" t="s">
        <v>2831</v>
      </c>
      <c r="E73" s="41" t="s">
        <v>555</v>
      </c>
      <c r="F73" s="47" t="s">
        <v>556</v>
      </c>
      <c r="G73" s="48" t="s">
        <v>557</v>
      </c>
      <c r="H73" s="49">
        <v>40497</v>
      </c>
      <c r="I73" s="142">
        <v>2400</v>
      </c>
      <c r="J73" s="50">
        <v>42172</v>
      </c>
      <c r="K73" s="42" t="s">
        <v>1949</v>
      </c>
      <c r="IB73" s="33"/>
      <c r="IC73" s="33"/>
      <c r="ID73" s="33"/>
      <c r="IE73" s="33"/>
      <c r="IF73" s="33"/>
      <c r="IG73" s="33"/>
      <c r="IH73" s="33"/>
      <c r="II73" s="33"/>
    </row>
    <row r="74" spans="2:243" s="40" customFormat="1" ht="63" x14ac:dyDescent="0.25">
      <c r="B74" s="177"/>
      <c r="C74" s="34">
        <v>69</v>
      </c>
      <c r="D74" s="46" t="s">
        <v>2910</v>
      </c>
      <c r="E74" s="41" t="s">
        <v>477</v>
      </c>
      <c r="F74" s="47" t="s">
        <v>478</v>
      </c>
      <c r="G74" s="48" t="s">
        <v>479</v>
      </c>
      <c r="H74" s="49">
        <v>40849</v>
      </c>
      <c r="I74" s="142">
        <v>224428</v>
      </c>
      <c r="J74" s="50">
        <v>42172</v>
      </c>
      <c r="K74" s="42" t="s">
        <v>1950</v>
      </c>
    </row>
    <row r="75" spans="2:243" s="40" customFormat="1" ht="47.25" x14ac:dyDescent="0.25">
      <c r="B75" s="177"/>
      <c r="C75" s="34">
        <v>70</v>
      </c>
      <c r="D75" s="35" t="s">
        <v>3014</v>
      </c>
      <c r="E75" s="35" t="s">
        <v>1240</v>
      </c>
      <c r="F75" s="35" t="s">
        <v>1205</v>
      </c>
      <c r="G75" s="35" t="s">
        <v>4626</v>
      </c>
      <c r="H75" s="52">
        <v>42172</v>
      </c>
      <c r="I75" s="133">
        <v>23905</v>
      </c>
      <c r="J75" s="38">
        <v>42172</v>
      </c>
      <c r="K75" s="42" t="s">
        <v>1951</v>
      </c>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row>
    <row r="76" spans="2:243" s="40" customFormat="1" ht="141.75" x14ac:dyDescent="0.25">
      <c r="B76" s="177"/>
      <c r="C76" s="34">
        <v>71</v>
      </c>
      <c r="D76" s="46" t="s">
        <v>2911</v>
      </c>
      <c r="E76" s="41" t="s">
        <v>174</v>
      </c>
      <c r="F76" s="47" t="s">
        <v>316</v>
      </c>
      <c r="G76" s="48" t="s">
        <v>317</v>
      </c>
      <c r="H76" s="49">
        <v>41379</v>
      </c>
      <c r="I76" s="142">
        <v>193500</v>
      </c>
      <c r="J76" s="50">
        <v>42173</v>
      </c>
      <c r="K76" s="42" t="s">
        <v>1952</v>
      </c>
    </row>
    <row r="77" spans="2:243" s="40" customFormat="1" ht="47.25" x14ac:dyDescent="0.25">
      <c r="B77" s="177"/>
      <c r="C77" s="34">
        <v>72</v>
      </c>
      <c r="D77" s="46" t="s">
        <v>2912</v>
      </c>
      <c r="E77" s="41" t="s">
        <v>12</v>
      </c>
      <c r="F77" s="47" t="s">
        <v>181</v>
      </c>
      <c r="G77" s="48" t="s">
        <v>182</v>
      </c>
      <c r="H77" s="49">
        <v>41562</v>
      </c>
      <c r="I77" s="142">
        <v>526841</v>
      </c>
      <c r="J77" s="50">
        <v>42174</v>
      </c>
      <c r="K77" s="42" t="s">
        <v>1953</v>
      </c>
    </row>
    <row r="78" spans="2:243" s="40" customFormat="1" ht="63" x14ac:dyDescent="0.25">
      <c r="B78" s="177"/>
      <c r="C78" s="34">
        <v>73</v>
      </c>
      <c r="D78" s="59" t="s">
        <v>3020</v>
      </c>
      <c r="E78" s="59" t="s">
        <v>1270</v>
      </c>
      <c r="F78" s="59" t="s">
        <v>1271</v>
      </c>
      <c r="G78" s="62" t="s">
        <v>4281</v>
      </c>
      <c r="H78" s="52">
        <v>42174</v>
      </c>
      <c r="I78" s="133">
        <v>1121500</v>
      </c>
      <c r="J78" s="43">
        <v>42174</v>
      </c>
      <c r="K78" s="42" t="s">
        <v>1954</v>
      </c>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c r="GJ78" s="44"/>
      <c r="GK78" s="44"/>
      <c r="GL78" s="44"/>
      <c r="GM78" s="44"/>
      <c r="GN78" s="44"/>
      <c r="GO78" s="44"/>
      <c r="GP78" s="44"/>
      <c r="GQ78" s="44"/>
      <c r="GR78" s="44"/>
      <c r="GS78" s="44"/>
      <c r="GT78" s="44"/>
      <c r="GU78" s="44"/>
      <c r="GV78" s="44"/>
      <c r="GW78" s="44"/>
      <c r="GX78" s="44"/>
      <c r="GY78" s="44"/>
      <c r="GZ78" s="44"/>
      <c r="HA78" s="44"/>
      <c r="HB78" s="44"/>
      <c r="HC78" s="44"/>
      <c r="HD78" s="44"/>
      <c r="HE78" s="44"/>
      <c r="HF78" s="44"/>
      <c r="HG78" s="44"/>
      <c r="HH78" s="44"/>
      <c r="HI78" s="44"/>
      <c r="HJ78" s="44"/>
      <c r="HK78" s="44"/>
      <c r="HL78" s="44"/>
      <c r="HM78" s="44"/>
      <c r="HN78" s="44"/>
      <c r="HO78" s="44"/>
      <c r="HP78" s="44"/>
      <c r="HQ78" s="44"/>
      <c r="HR78" s="44"/>
      <c r="HS78" s="44"/>
      <c r="HT78" s="44"/>
      <c r="HU78" s="44"/>
      <c r="HV78" s="44"/>
      <c r="HW78" s="44"/>
      <c r="HX78" s="44"/>
      <c r="HY78" s="44"/>
      <c r="HZ78" s="44"/>
      <c r="IA78" s="44"/>
    </row>
    <row r="79" spans="2:243" s="40" customFormat="1" ht="63" x14ac:dyDescent="0.25">
      <c r="B79" s="177"/>
      <c r="C79" s="34">
        <v>74</v>
      </c>
      <c r="D79" s="35" t="s">
        <v>2839</v>
      </c>
      <c r="E79" s="42" t="s">
        <v>1291</v>
      </c>
      <c r="F79" s="35" t="s">
        <v>1290</v>
      </c>
      <c r="G79" s="62" t="s">
        <v>4261</v>
      </c>
      <c r="H79" s="52">
        <v>39937</v>
      </c>
      <c r="I79" s="133">
        <v>400000</v>
      </c>
      <c r="J79" s="38">
        <v>42175</v>
      </c>
      <c r="K79" s="42" t="s">
        <v>1889</v>
      </c>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C79" s="44"/>
      <c r="ID79" s="44"/>
      <c r="IE79" s="44"/>
      <c r="IF79" s="44"/>
      <c r="IG79" s="44"/>
      <c r="IH79" s="44"/>
      <c r="II79" s="44"/>
    </row>
    <row r="80" spans="2:243" s="40" customFormat="1" ht="47.25" x14ac:dyDescent="0.25">
      <c r="B80" s="177"/>
      <c r="C80" s="34">
        <v>75</v>
      </c>
      <c r="D80" s="46" t="s">
        <v>443</v>
      </c>
      <c r="E80" s="41" t="s">
        <v>667</v>
      </c>
      <c r="F80" s="47" t="s">
        <v>668</v>
      </c>
      <c r="G80" s="151" t="s">
        <v>4274</v>
      </c>
      <c r="H80" s="152">
        <v>42054</v>
      </c>
      <c r="I80" s="142">
        <v>100000</v>
      </c>
      <c r="J80" s="50">
        <v>42177</v>
      </c>
      <c r="K80" s="42" t="s">
        <v>1911</v>
      </c>
    </row>
    <row r="81" spans="2:243" s="40" customFormat="1" ht="63" x14ac:dyDescent="0.25">
      <c r="B81" s="177"/>
      <c r="C81" s="34">
        <v>76</v>
      </c>
      <c r="D81" s="46" t="s">
        <v>2883</v>
      </c>
      <c r="E81" s="41" t="s">
        <v>633</v>
      </c>
      <c r="F81" s="47" t="s">
        <v>634</v>
      </c>
      <c r="G81" s="151" t="s">
        <v>4282</v>
      </c>
      <c r="H81" s="152">
        <v>42171</v>
      </c>
      <c r="I81" s="142">
        <v>59131</v>
      </c>
      <c r="J81" s="50">
        <v>42179</v>
      </c>
      <c r="K81" s="42" t="s">
        <v>1955</v>
      </c>
    </row>
    <row r="82" spans="2:243" s="40" customFormat="1" ht="63" x14ac:dyDescent="0.25">
      <c r="B82" s="177"/>
      <c r="C82" s="34">
        <v>77</v>
      </c>
      <c r="D82" s="46" t="s">
        <v>2883</v>
      </c>
      <c r="E82" s="41" t="s">
        <v>633</v>
      </c>
      <c r="F82" s="47" t="s">
        <v>635</v>
      </c>
      <c r="G82" s="151" t="s">
        <v>4283</v>
      </c>
      <c r="H82" s="152">
        <v>42174</v>
      </c>
      <c r="I82" s="142">
        <v>72222</v>
      </c>
      <c r="J82" s="50">
        <v>42179</v>
      </c>
      <c r="K82" s="42" t="s">
        <v>1956</v>
      </c>
      <c r="IC82" s="44"/>
      <c r="ID82" s="44"/>
      <c r="IE82" s="44"/>
      <c r="IF82" s="44"/>
      <c r="IG82" s="44"/>
      <c r="IH82" s="44"/>
      <c r="II82" s="44"/>
    </row>
    <row r="83" spans="2:243" s="40" customFormat="1" ht="63" x14ac:dyDescent="0.25">
      <c r="B83" s="177"/>
      <c r="C83" s="34">
        <v>78</v>
      </c>
      <c r="D83" s="46" t="s">
        <v>2883</v>
      </c>
      <c r="E83" s="41" t="s">
        <v>631</v>
      </c>
      <c r="F83" s="47" t="s">
        <v>632</v>
      </c>
      <c r="G83" s="151" t="s">
        <v>4284</v>
      </c>
      <c r="H83" s="152">
        <v>42179</v>
      </c>
      <c r="I83" s="142">
        <v>35056.720000000001</v>
      </c>
      <c r="J83" s="50">
        <v>42179</v>
      </c>
      <c r="K83" s="42" t="s">
        <v>1957</v>
      </c>
    </row>
    <row r="84" spans="2:243" s="40" customFormat="1" ht="78.75" x14ac:dyDescent="0.25">
      <c r="B84" s="177"/>
      <c r="C84" s="34">
        <v>79</v>
      </c>
      <c r="D84" s="46" t="s">
        <v>2913</v>
      </c>
      <c r="E84" s="41" t="s">
        <v>12</v>
      </c>
      <c r="F84" s="47" t="s">
        <v>291</v>
      </c>
      <c r="G84" s="48" t="s">
        <v>292</v>
      </c>
      <c r="H84" s="49">
        <v>42079</v>
      </c>
      <c r="I84" s="142">
        <v>140280</v>
      </c>
      <c r="J84" s="50">
        <v>42180</v>
      </c>
      <c r="K84" s="42" t="s">
        <v>1958</v>
      </c>
    </row>
    <row r="85" spans="2:243" s="40" customFormat="1" ht="94.5" x14ac:dyDescent="0.25">
      <c r="B85" s="177"/>
      <c r="C85" s="34">
        <v>80</v>
      </c>
      <c r="D85" s="46" t="s">
        <v>2911</v>
      </c>
      <c r="E85" s="41" t="s">
        <v>12</v>
      </c>
      <c r="F85" s="47" t="s">
        <v>183</v>
      </c>
      <c r="G85" s="48" t="s">
        <v>184</v>
      </c>
      <c r="H85" s="49">
        <v>41580</v>
      </c>
      <c r="I85" s="142">
        <v>444738</v>
      </c>
      <c r="J85" s="50">
        <v>42180</v>
      </c>
      <c r="K85" s="42" t="s">
        <v>1959</v>
      </c>
      <c r="IC85" s="44"/>
      <c r="ID85" s="44"/>
      <c r="IE85" s="44"/>
      <c r="IF85" s="44"/>
      <c r="IG85" s="44"/>
      <c r="IH85" s="44"/>
      <c r="II85" s="44"/>
    </row>
    <row r="86" spans="2:243" s="40" customFormat="1" ht="63" x14ac:dyDescent="0.25">
      <c r="B86" s="177"/>
      <c r="C86" s="34">
        <v>81</v>
      </c>
      <c r="D86" s="46" t="s">
        <v>2983</v>
      </c>
      <c r="E86" s="41" t="s">
        <v>12</v>
      </c>
      <c r="F86" s="47" t="s">
        <v>256</v>
      </c>
      <c r="G86" s="48" t="s">
        <v>257</v>
      </c>
      <c r="H86" s="49">
        <v>40263</v>
      </c>
      <c r="I86" s="142">
        <v>1973518</v>
      </c>
      <c r="J86" s="50">
        <v>42180</v>
      </c>
      <c r="K86" s="42" t="s">
        <v>1960</v>
      </c>
      <c r="IC86" s="44"/>
      <c r="ID86" s="44"/>
      <c r="IE86" s="44"/>
      <c r="IF86" s="44"/>
      <c r="IG86" s="44"/>
      <c r="IH86" s="44"/>
      <c r="II86" s="44"/>
    </row>
    <row r="87" spans="2:243" s="40" customFormat="1" ht="173.25" x14ac:dyDescent="0.25">
      <c r="B87" s="177"/>
      <c r="C87" s="34">
        <v>82</v>
      </c>
      <c r="D87" s="46" t="s">
        <v>2905</v>
      </c>
      <c r="E87" s="41" t="s">
        <v>533</v>
      </c>
      <c r="F87" s="47" t="s">
        <v>534</v>
      </c>
      <c r="G87" s="48" t="s">
        <v>535</v>
      </c>
      <c r="H87" s="49">
        <v>42180</v>
      </c>
      <c r="I87" s="142">
        <v>16471.47</v>
      </c>
      <c r="J87" s="50">
        <v>42180</v>
      </c>
      <c r="K87" s="42" t="s">
        <v>1961</v>
      </c>
    </row>
    <row r="88" spans="2:243" s="40" customFormat="1" ht="78.75" x14ac:dyDescent="0.25">
      <c r="B88" s="177"/>
      <c r="C88" s="34">
        <v>83</v>
      </c>
      <c r="D88" s="46" t="s">
        <v>2914</v>
      </c>
      <c r="E88" s="41" t="s">
        <v>4</v>
      </c>
      <c r="F88" s="47" t="s">
        <v>293</v>
      </c>
      <c r="G88" s="48" t="s">
        <v>294</v>
      </c>
      <c r="H88" s="49">
        <v>42166</v>
      </c>
      <c r="I88" s="142">
        <v>1500000</v>
      </c>
      <c r="J88" s="50">
        <v>42181</v>
      </c>
      <c r="K88" s="42" t="s">
        <v>1962</v>
      </c>
    </row>
    <row r="89" spans="2:243" s="40" customFormat="1" ht="47.25" x14ac:dyDescent="0.25">
      <c r="B89" s="177"/>
      <c r="C89" s="34">
        <v>84</v>
      </c>
      <c r="D89" s="46" t="s">
        <v>2885</v>
      </c>
      <c r="E89" s="41" t="s">
        <v>12</v>
      </c>
      <c r="F89" s="47" t="s">
        <v>55</v>
      </c>
      <c r="G89" s="48" t="s">
        <v>56</v>
      </c>
      <c r="H89" s="49">
        <v>42062</v>
      </c>
      <c r="I89" s="142">
        <v>32305</v>
      </c>
      <c r="J89" s="50">
        <v>42181</v>
      </c>
      <c r="K89" s="42" t="s">
        <v>1963</v>
      </c>
      <c r="IC89" s="44"/>
      <c r="ID89" s="44"/>
      <c r="IE89" s="44"/>
      <c r="IF89" s="44"/>
      <c r="IG89" s="44"/>
      <c r="IH89" s="44"/>
      <c r="II89" s="44"/>
    </row>
    <row r="90" spans="2:243" s="40" customFormat="1" ht="63" x14ac:dyDescent="0.25">
      <c r="B90" s="177"/>
      <c r="C90" s="34">
        <v>85</v>
      </c>
      <c r="D90" s="46" t="s">
        <v>2866</v>
      </c>
      <c r="E90" s="41" t="s">
        <v>12</v>
      </c>
      <c r="F90" s="47" t="s">
        <v>74</v>
      </c>
      <c r="G90" s="48" t="s">
        <v>75</v>
      </c>
      <c r="H90" s="49">
        <v>42059</v>
      </c>
      <c r="I90" s="142">
        <v>71700</v>
      </c>
      <c r="J90" s="50">
        <v>42181</v>
      </c>
      <c r="K90" s="42" t="s">
        <v>1964</v>
      </c>
      <c r="IC90" s="44"/>
      <c r="ID90" s="44"/>
      <c r="IE90" s="44"/>
      <c r="IF90" s="44"/>
      <c r="IG90" s="44"/>
      <c r="IH90" s="44"/>
      <c r="II90" s="44"/>
    </row>
    <row r="91" spans="2:243" s="40" customFormat="1" ht="63" x14ac:dyDescent="0.25">
      <c r="B91" s="177"/>
      <c r="C91" s="34">
        <v>86</v>
      </c>
      <c r="D91" s="46" t="s">
        <v>2943</v>
      </c>
      <c r="E91" s="41" t="s">
        <v>12</v>
      </c>
      <c r="F91" s="47" t="s">
        <v>38</v>
      </c>
      <c r="G91" s="48" t="s">
        <v>39</v>
      </c>
      <c r="H91" s="49">
        <v>42059</v>
      </c>
      <c r="I91" s="142">
        <v>63325</v>
      </c>
      <c r="J91" s="50">
        <v>42181</v>
      </c>
      <c r="K91" s="42" t="s">
        <v>1965</v>
      </c>
    </row>
    <row r="92" spans="2:243" s="40" customFormat="1" ht="63" x14ac:dyDescent="0.25">
      <c r="B92" s="177"/>
      <c r="C92" s="34">
        <v>87</v>
      </c>
      <c r="D92" s="46" t="s">
        <v>2867</v>
      </c>
      <c r="E92" s="41" t="s">
        <v>12</v>
      </c>
      <c r="F92" s="47" t="s">
        <v>78</v>
      </c>
      <c r="G92" s="48" t="s">
        <v>79</v>
      </c>
      <c r="H92" s="49">
        <v>42082</v>
      </c>
      <c r="I92" s="142">
        <v>73667</v>
      </c>
      <c r="J92" s="50">
        <v>42181</v>
      </c>
      <c r="K92" s="42" t="s">
        <v>1966</v>
      </c>
    </row>
    <row r="93" spans="2:243" s="40" customFormat="1" ht="63" x14ac:dyDescent="0.25">
      <c r="B93" s="177"/>
      <c r="C93" s="34">
        <v>88</v>
      </c>
      <c r="D93" s="46" t="s">
        <v>2907</v>
      </c>
      <c r="E93" s="41" t="s">
        <v>4</v>
      </c>
      <c r="F93" s="47" t="s">
        <v>154</v>
      </c>
      <c r="G93" s="48" t="s">
        <v>155</v>
      </c>
      <c r="H93" s="49">
        <v>41584</v>
      </c>
      <c r="I93" s="142">
        <v>700000</v>
      </c>
      <c r="J93" s="50">
        <v>42181</v>
      </c>
      <c r="K93" s="42" t="s">
        <v>1967</v>
      </c>
    </row>
    <row r="94" spans="2:243" s="40" customFormat="1" ht="94.5" x14ac:dyDescent="0.25">
      <c r="B94" s="177"/>
      <c r="C94" s="34">
        <v>89</v>
      </c>
      <c r="D94" s="46" t="s">
        <v>2944</v>
      </c>
      <c r="E94" s="41" t="s">
        <v>9</v>
      </c>
      <c r="F94" s="47" t="s">
        <v>34</v>
      </c>
      <c r="G94" s="48" t="s">
        <v>35</v>
      </c>
      <c r="H94" s="49">
        <v>42107</v>
      </c>
      <c r="I94" s="142">
        <v>1000000</v>
      </c>
      <c r="J94" s="50">
        <v>42185</v>
      </c>
      <c r="K94" s="42" t="s">
        <v>1910</v>
      </c>
    </row>
    <row r="95" spans="2:243" s="40" customFormat="1" ht="63" x14ac:dyDescent="0.25">
      <c r="B95" s="177"/>
      <c r="C95" s="34">
        <v>90</v>
      </c>
      <c r="D95" s="46" t="s">
        <v>2854</v>
      </c>
      <c r="E95" s="41" t="s">
        <v>12</v>
      </c>
      <c r="F95" s="47" t="s">
        <v>53</v>
      </c>
      <c r="G95" s="48" t="s">
        <v>54</v>
      </c>
      <c r="H95" s="49">
        <v>42060</v>
      </c>
      <c r="I95" s="142">
        <v>31430</v>
      </c>
      <c r="J95" s="50">
        <v>42185</v>
      </c>
      <c r="K95" s="42" t="s">
        <v>1968</v>
      </c>
    </row>
    <row r="96" spans="2:243" s="40" customFormat="1" ht="63" x14ac:dyDescent="0.25">
      <c r="B96" s="177"/>
      <c r="C96" s="34">
        <v>91</v>
      </c>
      <c r="D96" s="46" t="s">
        <v>2866</v>
      </c>
      <c r="E96" s="41" t="s">
        <v>12</v>
      </c>
      <c r="F96" s="47" t="s">
        <v>74</v>
      </c>
      <c r="G96" s="48" t="s">
        <v>75</v>
      </c>
      <c r="H96" s="49">
        <v>42059</v>
      </c>
      <c r="I96" s="142">
        <v>358500</v>
      </c>
      <c r="J96" s="50">
        <v>42185</v>
      </c>
      <c r="K96" s="42" t="s">
        <v>1969</v>
      </c>
      <c r="IC96" s="44"/>
      <c r="ID96" s="44"/>
      <c r="IE96" s="44"/>
      <c r="IF96" s="44"/>
      <c r="IG96" s="44"/>
      <c r="IH96" s="44"/>
      <c r="II96" s="44"/>
    </row>
    <row r="97" spans="2:243" s="40" customFormat="1" ht="63" x14ac:dyDescent="0.25">
      <c r="B97" s="177"/>
      <c r="C97" s="34">
        <v>92</v>
      </c>
      <c r="D97" s="46" t="s">
        <v>3029</v>
      </c>
      <c r="E97" s="41" t="s">
        <v>12</v>
      </c>
      <c r="F97" s="47" t="s">
        <v>94</v>
      </c>
      <c r="G97" s="48" t="s">
        <v>95</v>
      </c>
      <c r="H97" s="49">
        <v>42081</v>
      </c>
      <c r="I97" s="142">
        <v>80409</v>
      </c>
      <c r="J97" s="50">
        <v>42185</v>
      </c>
      <c r="K97" s="42" t="s">
        <v>1970</v>
      </c>
    </row>
    <row r="98" spans="2:243" s="40" customFormat="1" ht="63" x14ac:dyDescent="0.25">
      <c r="B98" s="177"/>
      <c r="C98" s="34">
        <v>93</v>
      </c>
      <c r="D98" s="35" t="s">
        <v>2839</v>
      </c>
      <c r="E98" s="42" t="s">
        <v>1291</v>
      </c>
      <c r="F98" s="35" t="s">
        <v>1290</v>
      </c>
      <c r="G98" s="62" t="s">
        <v>4261</v>
      </c>
      <c r="H98" s="52">
        <v>39937</v>
      </c>
      <c r="I98" s="133">
        <v>250000</v>
      </c>
      <c r="J98" s="38">
        <v>42186</v>
      </c>
      <c r="K98" s="42" t="s">
        <v>1927</v>
      </c>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C98" s="44"/>
      <c r="ID98" s="44"/>
      <c r="IE98" s="44"/>
      <c r="IF98" s="44"/>
      <c r="IG98" s="44"/>
      <c r="IH98" s="44"/>
      <c r="II98" s="44"/>
    </row>
    <row r="99" spans="2:243" s="40" customFormat="1" ht="78.75" x14ac:dyDescent="0.25">
      <c r="B99" s="177"/>
      <c r="C99" s="34">
        <v>94</v>
      </c>
      <c r="D99" s="46" t="s">
        <v>2983</v>
      </c>
      <c r="E99" s="41" t="s">
        <v>12</v>
      </c>
      <c r="F99" s="47" t="s">
        <v>346</v>
      </c>
      <c r="G99" s="48" t="s">
        <v>347</v>
      </c>
      <c r="H99" s="49">
        <v>40994</v>
      </c>
      <c r="I99" s="142">
        <v>600992</v>
      </c>
      <c r="J99" s="50">
        <v>42186</v>
      </c>
      <c r="K99" s="42" t="s">
        <v>1971</v>
      </c>
    </row>
    <row r="100" spans="2:243" s="40" customFormat="1" ht="173.25" x14ac:dyDescent="0.25">
      <c r="B100" s="177"/>
      <c r="C100" s="34">
        <v>95</v>
      </c>
      <c r="D100" s="46" t="s">
        <v>2915</v>
      </c>
      <c r="E100" s="41" t="s">
        <v>599</v>
      </c>
      <c r="F100" s="47" t="s">
        <v>600</v>
      </c>
      <c r="G100" s="48" t="s">
        <v>601</v>
      </c>
      <c r="H100" s="49">
        <v>41736</v>
      </c>
      <c r="I100" s="142">
        <v>25000</v>
      </c>
      <c r="J100" s="50">
        <v>42187</v>
      </c>
      <c r="K100" s="42" t="s">
        <v>1972</v>
      </c>
    </row>
    <row r="101" spans="2:243" s="40" customFormat="1" ht="63" x14ac:dyDescent="0.25">
      <c r="B101" s="177"/>
      <c r="C101" s="34">
        <v>96</v>
      </c>
      <c r="D101" s="46" t="s">
        <v>2945</v>
      </c>
      <c r="E101" s="41" t="s">
        <v>395</v>
      </c>
      <c r="F101" s="47" t="s">
        <v>396</v>
      </c>
      <c r="G101" s="151" t="s">
        <v>4285</v>
      </c>
      <c r="H101" s="152">
        <v>41930</v>
      </c>
      <c r="I101" s="142">
        <v>50000</v>
      </c>
      <c r="J101" s="50">
        <v>42187</v>
      </c>
      <c r="K101" s="42" t="s">
        <v>1973</v>
      </c>
    </row>
    <row r="102" spans="2:243" s="40" customFormat="1" ht="78.75" x14ac:dyDescent="0.25">
      <c r="B102" s="177"/>
      <c r="C102" s="34">
        <v>97</v>
      </c>
      <c r="D102" s="46" t="s">
        <v>2913</v>
      </c>
      <c r="E102" s="41" t="s">
        <v>12</v>
      </c>
      <c r="F102" s="47" t="s">
        <v>291</v>
      </c>
      <c r="G102" s="48" t="s">
        <v>292</v>
      </c>
      <c r="H102" s="49">
        <v>42079</v>
      </c>
      <c r="I102" s="142">
        <v>701400</v>
      </c>
      <c r="J102" s="50">
        <v>42188</v>
      </c>
      <c r="K102" s="42" t="s">
        <v>1974</v>
      </c>
    </row>
    <row r="103" spans="2:243" s="40" customFormat="1" ht="63" x14ac:dyDescent="0.25">
      <c r="B103" s="177"/>
      <c r="C103" s="34">
        <v>98</v>
      </c>
      <c r="D103" s="46" t="s">
        <v>2984</v>
      </c>
      <c r="E103" s="41" t="s">
        <v>15</v>
      </c>
      <c r="F103" s="47" t="s">
        <v>16</v>
      </c>
      <c r="G103" s="48" t="s">
        <v>17</v>
      </c>
      <c r="H103" s="49">
        <v>42089</v>
      </c>
      <c r="I103" s="142">
        <v>860550</v>
      </c>
      <c r="J103" s="50">
        <v>42188</v>
      </c>
      <c r="K103" s="42" t="s">
        <v>1975</v>
      </c>
      <c r="IC103" s="44"/>
      <c r="ID103" s="44"/>
      <c r="IE103" s="44"/>
      <c r="IF103" s="44"/>
      <c r="IG103" s="44"/>
      <c r="IH103" s="44"/>
      <c r="II103" s="44"/>
    </row>
    <row r="104" spans="2:243" s="40" customFormat="1" ht="63" x14ac:dyDescent="0.25">
      <c r="B104" s="177"/>
      <c r="C104" s="34">
        <v>99</v>
      </c>
      <c r="D104" s="46" t="s">
        <v>2886</v>
      </c>
      <c r="E104" s="41" t="s">
        <v>295</v>
      </c>
      <c r="F104" s="47" t="s">
        <v>296</v>
      </c>
      <c r="G104" s="48" t="s">
        <v>297</v>
      </c>
      <c r="H104" s="49">
        <v>41494</v>
      </c>
      <c r="I104" s="142">
        <v>106402</v>
      </c>
      <c r="J104" s="50">
        <v>42188</v>
      </c>
      <c r="K104" s="42" t="s">
        <v>1976</v>
      </c>
    </row>
    <row r="105" spans="2:243" s="40" customFormat="1" ht="63" x14ac:dyDescent="0.25">
      <c r="B105" s="177"/>
      <c r="C105" s="34">
        <v>100</v>
      </c>
      <c r="D105" s="46" t="s">
        <v>3029</v>
      </c>
      <c r="E105" s="41" t="s">
        <v>12</v>
      </c>
      <c r="F105" s="47" t="s">
        <v>94</v>
      </c>
      <c r="G105" s="48" t="s">
        <v>95</v>
      </c>
      <c r="H105" s="49">
        <v>42081</v>
      </c>
      <c r="I105" s="142">
        <v>220043</v>
      </c>
      <c r="J105" s="50">
        <v>42190</v>
      </c>
      <c r="K105" s="42" t="s">
        <v>1977</v>
      </c>
    </row>
    <row r="106" spans="2:243" s="40" customFormat="1" ht="204.75" x14ac:dyDescent="0.25">
      <c r="B106" s="177"/>
      <c r="C106" s="34">
        <v>101</v>
      </c>
      <c r="D106" s="46" t="s">
        <v>2832</v>
      </c>
      <c r="E106" s="41" t="s">
        <v>550</v>
      </c>
      <c r="F106" s="47" t="s">
        <v>551</v>
      </c>
      <c r="G106" s="48" t="s">
        <v>552</v>
      </c>
      <c r="H106" s="49">
        <v>39925</v>
      </c>
      <c r="I106" s="142">
        <v>18000</v>
      </c>
      <c r="J106" s="50">
        <v>42191</v>
      </c>
      <c r="K106" s="42" t="s">
        <v>1978</v>
      </c>
    </row>
    <row r="107" spans="2:243" s="40" customFormat="1" ht="63" x14ac:dyDescent="0.25">
      <c r="B107" s="177"/>
      <c r="C107" s="34">
        <v>102</v>
      </c>
      <c r="D107" s="46" t="s">
        <v>2854</v>
      </c>
      <c r="E107" s="41" t="s">
        <v>12</v>
      </c>
      <c r="F107" s="47" t="s">
        <v>53</v>
      </c>
      <c r="G107" s="48" t="s">
        <v>54</v>
      </c>
      <c r="H107" s="49">
        <v>42060</v>
      </c>
      <c r="I107" s="142">
        <v>49150</v>
      </c>
      <c r="J107" s="50">
        <v>42192</v>
      </c>
      <c r="K107" s="42" t="s">
        <v>1979</v>
      </c>
    </row>
    <row r="108" spans="2:243" s="40" customFormat="1" ht="63" x14ac:dyDescent="0.25">
      <c r="B108" s="177"/>
      <c r="C108" s="34">
        <v>103</v>
      </c>
      <c r="D108" s="46" t="s">
        <v>2887</v>
      </c>
      <c r="E108" s="41" t="s">
        <v>636</v>
      </c>
      <c r="F108" s="47" t="s">
        <v>637</v>
      </c>
      <c r="G108" s="151" t="s">
        <v>4286</v>
      </c>
      <c r="H108" s="152">
        <v>42189</v>
      </c>
      <c r="I108" s="142">
        <v>41588</v>
      </c>
      <c r="J108" s="50">
        <v>42193</v>
      </c>
      <c r="K108" s="42" t="s">
        <v>1980</v>
      </c>
    </row>
    <row r="109" spans="2:243" s="40" customFormat="1" ht="63" x14ac:dyDescent="0.25">
      <c r="B109" s="177"/>
      <c r="C109" s="34">
        <v>104</v>
      </c>
      <c r="D109" s="46" t="s">
        <v>2916</v>
      </c>
      <c r="E109" s="41" t="s">
        <v>480</v>
      </c>
      <c r="F109" s="47" t="s">
        <v>606</v>
      </c>
      <c r="G109" s="48" t="s">
        <v>607</v>
      </c>
      <c r="H109" s="49">
        <v>41983</v>
      </c>
      <c r="I109" s="142">
        <v>589890</v>
      </c>
      <c r="J109" s="50">
        <v>42193</v>
      </c>
      <c r="K109" s="42" t="s">
        <v>1981</v>
      </c>
      <c r="IC109" s="44"/>
      <c r="ID109" s="44"/>
      <c r="IE109" s="44"/>
      <c r="IF109" s="44"/>
      <c r="IG109" s="44"/>
      <c r="IH109" s="44"/>
      <c r="II109" s="44"/>
    </row>
    <row r="110" spans="2:243" s="40" customFormat="1" ht="78.75" x14ac:dyDescent="0.25">
      <c r="B110" s="177"/>
      <c r="C110" s="34">
        <v>105</v>
      </c>
      <c r="D110" s="46" t="s">
        <v>2955</v>
      </c>
      <c r="E110" s="41" t="s">
        <v>47</v>
      </c>
      <c r="F110" s="47" t="s">
        <v>48</v>
      </c>
      <c r="G110" s="48" t="s">
        <v>49</v>
      </c>
      <c r="H110" s="49">
        <v>41702</v>
      </c>
      <c r="I110" s="142">
        <v>80000</v>
      </c>
      <c r="J110" s="50">
        <v>42193</v>
      </c>
      <c r="K110" s="42" t="s">
        <v>1982</v>
      </c>
    </row>
    <row r="111" spans="2:243" s="40" customFormat="1" ht="63" x14ac:dyDescent="0.25">
      <c r="B111" s="177"/>
      <c r="C111" s="34">
        <v>106</v>
      </c>
      <c r="D111" s="46" t="s">
        <v>2867</v>
      </c>
      <c r="E111" s="41" t="s">
        <v>12</v>
      </c>
      <c r="F111" s="47" t="s">
        <v>78</v>
      </c>
      <c r="G111" s="48" t="s">
        <v>79</v>
      </c>
      <c r="H111" s="49">
        <v>42082</v>
      </c>
      <c r="I111" s="142">
        <v>229833</v>
      </c>
      <c r="J111" s="50">
        <v>42194</v>
      </c>
      <c r="K111" s="42" t="s">
        <v>1983</v>
      </c>
    </row>
    <row r="112" spans="2:243" s="40" customFormat="1" ht="47.25" x14ac:dyDescent="0.25">
      <c r="B112" s="177"/>
      <c r="C112" s="34">
        <v>107</v>
      </c>
      <c r="D112" s="46" t="s">
        <v>2910</v>
      </c>
      <c r="E112" s="41" t="s">
        <v>477</v>
      </c>
      <c r="F112" s="47" t="s">
        <v>478</v>
      </c>
      <c r="G112" s="48" t="s">
        <v>479</v>
      </c>
      <c r="H112" s="49">
        <v>40849</v>
      </c>
      <c r="I112" s="142">
        <v>1452.81</v>
      </c>
      <c r="J112" s="50">
        <v>42194</v>
      </c>
      <c r="K112" s="42" t="s">
        <v>1984</v>
      </c>
      <c r="IB112" s="33"/>
    </row>
    <row r="113" spans="2:243" s="40" customFormat="1" ht="47.25" x14ac:dyDescent="0.25">
      <c r="B113" s="177"/>
      <c r="C113" s="34">
        <v>108</v>
      </c>
      <c r="D113" s="46" t="s">
        <v>2835</v>
      </c>
      <c r="E113" s="41" t="s">
        <v>266</v>
      </c>
      <c r="F113" s="47" t="s">
        <v>267</v>
      </c>
      <c r="G113" s="48" t="s">
        <v>268</v>
      </c>
      <c r="H113" s="49">
        <v>41892</v>
      </c>
      <c r="I113" s="142">
        <v>476150</v>
      </c>
      <c r="J113" s="50">
        <v>42197</v>
      </c>
      <c r="K113" s="42" t="s">
        <v>1985</v>
      </c>
    </row>
    <row r="114" spans="2:243" s="40" customFormat="1" ht="94.5" x14ac:dyDescent="0.25">
      <c r="B114" s="177"/>
      <c r="C114" s="34">
        <v>109</v>
      </c>
      <c r="D114" s="46" t="s">
        <v>2944</v>
      </c>
      <c r="E114" s="41" t="s">
        <v>9</v>
      </c>
      <c r="F114" s="47" t="s">
        <v>34</v>
      </c>
      <c r="G114" s="48" t="s">
        <v>35</v>
      </c>
      <c r="H114" s="49">
        <v>42107</v>
      </c>
      <c r="I114" s="142">
        <v>695000</v>
      </c>
      <c r="J114" s="50">
        <v>42199</v>
      </c>
      <c r="K114" s="42" t="s">
        <v>1986</v>
      </c>
    </row>
    <row r="115" spans="2:243" s="40" customFormat="1" ht="47.25" x14ac:dyDescent="0.25">
      <c r="B115" s="177"/>
      <c r="C115" s="34">
        <v>110</v>
      </c>
      <c r="D115" s="56" t="s">
        <v>2865</v>
      </c>
      <c r="E115" s="41" t="s">
        <v>9</v>
      </c>
      <c r="F115" s="47" t="s">
        <v>142</v>
      </c>
      <c r="G115" s="48" t="s">
        <v>143</v>
      </c>
      <c r="H115" s="49">
        <v>42145</v>
      </c>
      <c r="I115" s="142">
        <v>126000</v>
      </c>
      <c r="J115" s="50">
        <v>42201</v>
      </c>
      <c r="K115" s="42" t="s">
        <v>1987</v>
      </c>
    </row>
    <row r="116" spans="2:243" s="40" customFormat="1" ht="47.25" x14ac:dyDescent="0.25">
      <c r="B116" s="177"/>
      <c r="C116" s="34">
        <v>111</v>
      </c>
      <c r="D116" s="46" t="s">
        <v>2835</v>
      </c>
      <c r="E116" s="41" t="s">
        <v>266</v>
      </c>
      <c r="F116" s="47" t="s">
        <v>267</v>
      </c>
      <c r="G116" s="48" t="s">
        <v>268</v>
      </c>
      <c r="H116" s="49">
        <v>41892</v>
      </c>
      <c r="I116" s="142">
        <v>16722</v>
      </c>
      <c r="J116" s="50">
        <v>42205</v>
      </c>
      <c r="K116" s="42" t="s">
        <v>1988</v>
      </c>
    </row>
    <row r="117" spans="2:243" s="40" customFormat="1" ht="63" x14ac:dyDescent="0.25">
      <c r="B117" s="177"/>
      <c r="C117" s="34">
        <v>112</v>
      </c>
      <c r="D117" s="35" t="s">
        <v>2839</v>
      </c>
      <c r="E117" s="42" t="s">
        <v>1291</v>
      </c>
      <c r="F117" s="35" t="s">
        <v>1290</v>
      </c>
      <c r="G117" s="62" t="s">
        <v>4261</v>
      </c>
      <c r="H117" s="52">
        <v>39937</v>
      </c>
      <c r="I117" s="133">
        <v>420000</v>
      </c>
      <c r="J117" s="38">
        <v>42205</v>
      </c>
      <c r="K117" s="42" t="s">
        <v>1989</v>
      </c>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C117" s="44"/>
      <c r="ID117" s="44"/>
      <c r="IE117" s="44"/>
      <c r="IF117" s="44"/>
      <c r="IG117" s="44"/>
      <c r="IH117" s="44"/>
      <c r="II117" s="44"/>
    </row>
    <row r="118" spans="2:243" s="40" customFormat="1" ht="47.25" x14ac:dyDescent="0.25">
      <c r="B118" s="177"/>
      <c r="C118" s="34">
        <v>113</v>
      </c>
      <c r="D118" s="51" t="s">
        <v>2831</v>
      </c>
      <c r="E118" s="41" t="s">
        <v>569</v>
      </c>
      <c r="F118" s="47" t="s">
        <v>584</v>
      </c>
      <c r="G118" s="48" t="s">
        <v>585</v>
      </c>
      <c r="H118" s="49">
        <v>42068</v>
      </c>
      <c r="I118" s="142">
        <v>764</v>
      </c>
      <c r="J118" s="50">
        <v>42206</v>
      </c>
      <c r="K118" s="42" t="s">
        <v>1990</v>
      </c>
      <c r="IB118" s="33"/>
    </row>
    <row r="119" spans="2:243" s="40" customFormat="1" ht="189" x14ac:dyDescent="0.25">
      <c r="B119" s="177"/>
      <c r="C119" s="34">
        <v>114</v>
      </c>
      <c r="D119" s="46" t="s">
        <v>2917</v>
      </c>
      <c r="E119" s="35" t="s">
        <v>1243</v>
      </c>
      <c r="F119" s="47" t="s">
        <v>499</v>
      </c>
      <c r="G119" s="48" t="s">
        <v>500</v>
      </c>
      <c r="H119" s="49">
        <v>40302</v>
      </c>
      <c r="I119" s="142">
        <v>55715</v>
      </c>
      <c r="J119" s="50">
        <v>42207</v>
      </c>
      <c r="K119" s="42" t="s">
        <v>1991</v>
      </c>
    </row>
    <row r="120" spans="2:243" s="40" customFormat="1" ht="78.75" x14ac:dyDescent="0.25">
      <c r="B120" s="177"/>
      <c r="C120" s="34">
        <v>115</v>
      </c>
      <c r="D120" s="46" t="s">
        <v>2918</v>
      </c>
      <c r="E120" s="41" t="s">
        <v>67</v>
      </c>
      <c r="F120" s="47" t="s">
        <v>338</v>
      </c>
      <c r="G120" s="48" t="s">
        <v>339</v>
      </c>
      <c r="H120" s="49">
        <v>42087</v>
      </c>
      <c r="I120" s="142">
        <v>1170000</v>
      </c>
      <c r="J120" s="50">
        <v>42209</v>
      </c>
      <c r="K120" s="42" t="s">
        <v>1992</v>
      </c>
      <c r="IC120" s="44"/>
      <c r="ID120" s="44"/>
      <c r="IE120" s="44"/>
      <c r="IF120" s="44"/>
      <c r="IG120" s="44"/>
      <c r="IH120" s="44"/>
      <c r="II120" s="44"/>
    </row>
    <row r="121" spans="2:243" s="40" customFormat="1" ht="126" x14ac:dyDescent="0.25">
      <c r="B121" s="177"/>
      <c r="C121" s="34">
        <v>116</v>
      </c>
      <c r="D121" s="46" t="s">
        <v>2919</v>
      </c>
      <c r="E121" s="41" t="s">
        <v>392</v>
      </c>
      <c r="F121" s="47" t="s">
        <v>470</v>
      </c>
      <c r="G121" s="48" t="s">
        <v>471</v>
      </c>
      <c r="H121" s="49">
        <v>41487</v>
      </c>
      <c r="I121" s="142">
        <v>608000</v>
      </c>
      <c r="J121" s="50">
        <v>42210</v>
      </c>
      <c r="K121" s="42" t="s">
        <v>1993</v>
      </c>
    </row>
    <row r="122" spans="2:243" s="40" customFormat="1" ht="63" x14ac:dyDescent="0.25">
      <c r="B122" s="177"/>
      <c r="C122" s="34">
        <v>117</v>
      </c>
      <c r="D122" s="46" t="s">
        <v>2887</v>
      </c>
      <c r="E122" s="41" t="s">
        <v>638</v>
      </c>
      <c r="F122" s="47" t="s">
        <v>639</v>
      </c>
      <c r="G122" s="151" t="s">
        <v>4287</v>
      </c>
      <c r="H122" s="152">
        <v>42201</v>
      </c>
      <c r="I122" s="142">
        <v>49768</v>
      </c>
      <c r="J122" s="50">
        <v>42212</v>
      </c>
      <c r="K122" s="42" t="s">
        <v>1994</v>
      </c>
    </row>
    <row r="123" spans="2:243" s="40" customFormat="1" ht="47.25" x14ac:dyDescent="0.25">
      <c r="B123" s="177"/>
      <c r="C123" s="34">
        <v>118</v>
      </c>
      <c r="D123" s="46" t="s">
        <v>2956</v>
      </c>
      <c r="E123" s="41" t="s">
        <v>4</v>
      </c>
      <c r="F123" s="47" t="s">
        <v>45</v>
      </c>
      <c r="G123" s="48" t="s">
        <v>46</v>
      </c>
      <c r="H123" s="49">
        <v>41859</v>
      </c>
      <c r="I123" s="142">
        <v>500000</v>
      </c>
      <c r="J123" s="50">
        <v>42212</v>
      </c>
      <c r="K123" s="42" t="s">
        <v>1900</v>
      </c>
    </row>
    <row r="124" spans="2:243" s="40" customFormat="1" ht="47.25" x14ac:dyDescent="0.25">
      <c r="B124" s="177"/>
      <c r="C124" s="34">
        <v>119</v>
      </c>
      <c r="D124" s="46" t="s">
        <v>2861</v>
      </c>
      <c r="E124" s="41" t="s">
        <v>782</v>
      </c>
      <c r="F124" s="47" t="s">
        <v>783</v>
      </c>
      <c r="G124" s="151" t="s">
        <v>4288</v>
      </c>
      <c r="H124" s="152">
        <v>42215</v>
      </c>
      <c r="I124" s="142">
        <v>170000</v>
      </c>
      <c r="J124" s="50">
        <v>42215</v>
      </c>
      <c r="K124" s="42" t="s">
        <v>1902</v>
      </c>
    </row>
    <row r="125" spans="2:243" s="40" customFormat="1" ht="47.25" x14ac:dyDescent="0.25">
      <c r="B125" s="177"/>
      <c r="C125" s="34">
        <v>120</v>
      </c>
      <c r="D125" s="46" t="s">
        <v>2916</v>
      </c>
      <c r="E125" s="41" t="s">
        <v>389</v>
      </c>
      <c r="F125" s="47" t="s">
        <v>608</v>
      </c>
      <c r="G125" s="48" t="s">
        <v>609</v>
      </c>
      <c r="H125" s="49">
        <v>42136</v>
      </c>
      <c r="I125" s="142">
        <v>150000</v>
      </c>
      <c r="J125" s="50">
        <v>42215</v>
      </c>
      <c r="K125" s="42" t="s">
        <v>1995</v>
      </c>
    </row>
    <row r="126" spans="2:243" s="40" customFormat="1" ht="189" x14ac:dyDescent="0.25">
      <c r="B126" s="177"/>
      <c r="C126" s="34">
        <v>121</v>
      </c>
      <c r="D126" s="46" t="s">
        <v>2917</v>
      </c>
      <c r="E126" s="35" t="s">
        <v>1243</v>
      </c>
      <c r="F126" s="47" t="s">
        <v>499</v>
      </c>
      <c r="G126" s="48" t="s">
        <v>500</v>
      </c>
      <c r="H126" s="49">
        <v>40302</v>
      </c>
      <c r="I126" s="142">
        <v>79292</v>
      </c>
      <c r="J126" s="50">
        <v>42216</v>
      </c>
      <c r="K126" s="42" t="s">
        <v>1996</v>
      </c>
    </row>
    <row r="127" spans="2:243" s="40" customFormat="1" ht="63" x14ac:dyDescent="0.25">
      <c r="B127" s="177"/>
      <c r="C127" s="34">
        <v>122</v>
      </c>
      <c r="D127" s="46" t="s">
        <v>2883</v>
      </c>
      <c r="E127" s="41" t="s">
        <v>769</v>
      </c>
      <c r="F127" s="47" t="s">
        <v>770</v>
      </c>
      <c r="G127" s="151" t="s">
        <v>4289</v>
      </c>
      <c r="H127" s="152">
        <v>42193</v>
      </c>
      <c r="I127" s="142">
        <v>8550</v>
      </c>
      <c r="J127" s="50">
        <v>42216</v>
      </c>
      <c r="K127" s="42" t="s">
        <v>1997</v>
      </c>
      <c r="IB127" s="33"/>
    </row>
    <row r="128" spans="2:243" s="40" customFormat="1" ht="94.5" x14ac:dyDescent="0.25">
      <c r="B128" s="177"/>
      <c r="C128" s="34">
        <v>123</v>
      </c>
      <c r="D128" s="46" t="s">
        <v>3030</v>
      </c>
      <c r="E128" s="41" t="s">
        <v>4</v>
      </c>
      <c r="F128" s="47" t="s">
        <v>92</v>
      </c>
      <c r="G128" s="48" t="s">
        <v>93</v>
      </c>
      <c r="H128" s="49">
        <v>41607</v>
      </c>
      <c r="I128" s="142">
        <v>1200000</v>
      </c>
      <c r="J128" s="50">
        <v>42217</v>
      </c>
      <c r="K128" s="42" t="s">
        <v>1901</v>
      </c>
    </row>
    <row r="129" spans="2:243" s="40" customFormat="1" ht="63" x14ac:dyDescent="0.25">
      <c r="B129" s="177"/>
      <c r="C129" s="34">
        <v>124</v>
      </c>
      <c r="D129" s="46" t="s">
        <v>2887</v>
      </c>
      <c r="E129" s="41" t="s">
        <v>642</v>
      </c>
      <c r="F129" s="47" t="s">
        <v>643</v>
      </c>
      <c r="G129" s="151" t="s">
        <v>4290</v>
      </c>
      <c r="H129" s="152">
        <v>42208</v>
      </c>
      <c r="I129" s="142">
        <v>41512</v>
      </c>
      <c r="J129" s="50">
        <v>42217</v>
      </c>
      <c r="K129" s="42" t="s">
        <v>1998</v>
      </c>
      <c r="IC129" s="44"/>
      <c r="ID129" s="44"/>
      <c r="IE129" s="44"/>
      <c r="IF129" s="44"/>
      <c r="IG129" s="44"/>
      <c r="IH129" s="44"/>
      <c r="II129" s="44"/>
    </row>
    <row r="130" spans="2:243" s="40" customFormat="1" ht="63" x14ac:dyDescent="0.25">
      <c r="B130" s="177"/>
      <c r="C130" s="34">
        <v>125</v>
      </c>
      <c r="D130" s="35" t="s">
        <v>2839</v>
      </c>
      <c r="E130" s="42" t="s">
        <v>1291</v>
      </c>
      <c r="F130" s="35" t="s">
        <v>1290</v>
      </c>
      <c r="G130" s="62" t="s">
        <v>4261</v>
      </c>
      <c r="H130" s="52">
        <v>39937</v>
      </c>
      <c r="I130" s="133">
        <v>842254</v>
      </c>
      <c r="J130" s="38">
        <v>42221</v>
      </c>
      <c r="K130" s="42" t="s">
        <v>1999</v>
      </c>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C130" s="44"/>
      <c r="ID130" s="44"/>
      <c r="IE130" s="44"/>
      <c r="IF130" s="44"/>
      <c r="IG130" s="44"/>
      <c r="IH130" s="44"/>
      <c r="II130" s="44"/>
    </row>
    <row r="131" spans="2:243" s="40" customFormat="1" ht="157.5" x14ac:dyDescent="0.25">
      <c r="B131" s="177"/>
      <c r="C131" s="34">
        <v>126</v>
      </c>
      <c r="D131" s="46" t="s">
        <v>2911</v>
      </c>
      <c r="E131" s="41" t="s">
        <v>4</v>
      </c>
      <c r="F131" s="47" t="s">
        <v>156</v>
      </c>
      <c r="G131" s="48" t="s">
        <v>157</v>
      </c>
      <c r="H131" s="49">
        <v>41619</v>
      </c>
      <c r="I131" s="142">
        <v>500000</v>
      </c>
      <c r="J131" s="50">
        <v>42222</v>
      </c>
      <c r="K131" s="42" t="s">
        <v>1900</v>
      </c>
      <c r="IC131" s="44"/>
      <c r="ID131" s="44"/>
      <c r="IE131" s="44"/>
      <c r="IF131" s="44"/>
      <c r="IG131" s="44"/>
      <c r="IH131" s="44"/>
      <c r="II131" s="44"/>
    </row>
    <row r="132" spans="2:243" s="40" customFormat="1" ht="110.25" x14ac:dyDescent="0.25">
      <c r="B132" s="177"/>
      <c r="C132" s="34">
        <v>127</v>
      </c>
      <c r="D132" s="46" t="s">
        <v>2868</v>
      </c>
      <c r="E132" s="41" t="s">
        <v>12</v>
      </c>
      <c r="F132" s="47" t="s">
        <v>76</v>
      </c>
      <c r="G132" s="48" t="s">
        <v>77</v>
      </c>
      <c r="H132" s="49">
        <v>42065</v>
      </c>
      <c r="I132" s="142">
        <v>774740</v>
      </c>
      <c r="J132" s="50">
        <v>42223</v>
      </c>
      <c r="K132" s="42" t="s">
        <v>2000</v>
      </c>
    </row>
    <row r="133" spans="2:243" s="40" customFormat="1" ht="47.25" x14ac:dyDescent="0.25">
      <c r="B133" s="177"/>
      <c r="C133" s="34">
        <v>128</v>
      </c>
      <c r="D133" s="46" t="s">
        <v>2985</v>
      </c>
      <c r="E133" s="41" t="s">
        <v>660</v>
      </c>
      <c r="F133" s="47" t="s">
        <v>661</v>
      </c>
      <c r="G133" s="155" t="s">
        <v>4291</v>
      </c>
      <c r="H133" s="152">
        <v>42186</v>
      </c>
      <c r="I133" s="142">
        <v>81168</v>
      </c>
      <c r="J133" s="50">
        <v>42224</v>
      </c>
      <c r="K133" s="42" t="s">
        <v>2001</v>
      </c>
    </row>
    <row r="134" spans="2:243" s="40" customFormat="1" ht="94.5" x14ac:dyDescent="0.25">
      <c r="B134" s="177"/>
      <c r="C134" s="34">
        <v>129</v>
      </c>
      <c r="D134" s="46" t="s">
        <v>123</v>
      </c>
      <c r="E134" s="41" t="s">
        <v>12</v>
      </c>
      <c r="F134" s="47" t="s">
        <v>122</v>
      </c>
      <c r="G134" s="48" t="s">
        <v>124</v>
      </c>
      <c r="H134" s="49">
        <v>41537</v>
      </c>
      <c r="I134" s="142">
        <v>476431</v>
      </c>
      <c r="J134" s="50">
        <v>42224</v>
      </c>
      <c r="K134" s="42" t="s">
        <v>2002</v>
      </c>
    </row>
    <row r="135" spans="2:243" s="40" customFormat="1" ht="51" customHeight="1" x14ac:dyDescent="0.25">
      <c r="B135" s="177"/>
      <c r="C135" s="34">
        <v>130</v>
      </c>
      <c r="D135" s="46" t="s">
        <v>2854</v>
      </c>
      <c r="E135" s="41" t="s">
        <v>715</v>
      </c>
      <c r="F135" s="47" t="s">
        <v>716</v>
      </c>
      <c r="G135" s="48" t="s">
        <v>717</v>
      </c>
      <c r="H135" s="49">
        <v>41701</v>
      </c>
      <c r="I135" s="142">
        <v>186960</v>
      </c>
      <c r="J135" s="50">
        <v>42226</v>
      </c>
      <c r="K135" s="42" t="s">
        <v>2003</v>
      </c>
    </row>
    <row r="136" spans="2:243" s="40" customFormat="1" ht="63" x14ac:dyDescent="0.25">
      <c r="B136" s="177"/>
      <c r="C136" s="34">
        <v>131</v>
      </c>
      <c r="D136" s="35" t="s">
        <v>2839</v>
      </c>
      <c r="E136" s="42" t="s">
        <v>1291</v>
      </c>
      <c r="F136" s="35" t="s">
        <v>1290</v>
      </c>
      <c r="G136" s="62" t="s">
        <v>4261</v>
      </c>
      <c r="H136" s="52">
        <v>39937</v>
      </c>
      <c r="I136" s="133">
        <v>200000</v>
      </c>
      <c r="J136" s="38">
        <v>42226</v>
      </c>
      <c r="K136" s="42" t="s">
        <v>1892</v>
      </c>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C136" s="44"/>
      <c r="ID136" s="44"/>
      <c r="IE136" s="44"/>
      <c r="IF136" s="44"/>
      <c r="IG136" s="44"/>
      <c r="IH136" s="44"/>
      <c r="II136" s="44"/>
    </row>
    <row r="137" spans="2:243" s="40" customFormat="1" ht="63" x14ac:dyDescent="0.25">
      <c r="B137" s="177"/>
      <c r="C137" s="34">
        <v>132</v>
      </c>
      <c r="D137" s="46" t="s">
        <v>2944</v>
      </c>
      <c r="E137" s="41" t="s">
        <v>9</v>
      </c>
      <c r="F137" s="47" t="s">
        <v>32</v>
      </c>
      <c r="G137" s="48" t="s">
        <v>33</v>
      </c>
      <c r="H137" s="49">
        <v>42194</v>
      </c>
      <c r="I137" s="142">
        <v>819000</v>
      </c>
      <c r="J137" s="50">
        <v>42226</v>
      </c>
      <c r="K137" s="42" t="s">
        <v>2004</v>
      </c>
    </row>
    <row r="138" spans="2:243" s="40" customFormat="1" ht="47.25" x14ac:dyDescent="0.25">
      <c r="B138" s="177"/>
      <c r="C138" s="34">
        <v>133</v>
      </c>
      <c r="D138" s="46" t="s">
        <v>2869</v>
      </c>
      <c r="E138" s="41" t="s">
        <v>4</v>
      </c>
      <c r="F138" s="47" t="s">
        <v>815</v>
      </c>
      <c r="G138" s="48" t="s">
        <v>816</v>
      </c>
      <c r="H138" s="49">
        <v>42111</v>
      </c>
      <c r="I138" s="142">
        <v>115500</v>
      </c>
      <c r="J138" s="50">
        <v>42230</v>
      </c>
      <c r="K138" s="42" t="s">
        <v>2005</v>
      </c>
    </row>
    <row r="139" spans="2:243" s="40" customFormat="1" ht="78" customHeight="1" x14ac:dyDescent="0.25">
      <c r="B139" s="177"/>
      <c r="C139" s="34">
        <v>134</v>
      </c>
      <c r="D139" s="46" t="s">
        <v>2920</v>
      </c>
      <c r="E139" s="41" t="s">
        <v>616</v>
      </c>
      <c r="F139" s="47" t="s">
        <v>617</v>
      </c>
      <c r="G139" s="48" t="s">
        <v>618</v>
      </c>
      <c r="H139" s="49">
        <v>42165</v>
      </c>
      <c r="I139" s="142">
        <v>422265</v>
      </c>
      <c r="J139" s="50">
        <v>42230</v>
      </c>
      <c r="K139" s="42" t="s">
        <v>2006</v>
      </c>
    </row>
    <row r="140" spans="2:243" s="40" customFormat="1" ht="47.25" customHeight="1" x14ac:dyDescent="0.25">
      <c r="B140" s="177"/>
      <c r="C140" s="34">
        <v>135</v>
      </c>
      <c r="D140" s="46" t="s">
        <v>2957</v>
      </c>
      <c r="E140" s="41" t="s">
        <v>4</v>
      </c>
      <c r="F140" s="47" t="s">
        <v>823</v>
      </c>
      <c r="G140" s="48" t="s">
        <v>824</v>
      </c>
      <c r="H140" s="49">
        <v>42209</v>
      </c>
      <c r="I140" s="142">
        <v>169873</v>
      </c>
      <c r="J140" s="50">
        <v>42230</v>
      </c>
      <c r="K140" s="42" t="s">
        <v>2007</v>
      </c>
    </row>
    <row r="141" spans="2:243" s="40" customFormat="1" ht="63" customHeight="1" x14ac:dyDescent="0.25">
      <c r="B141" s="177"/>
      <c r="C141" s="34">
        <v>136</v>
      </c>
      <c r="D141" s="46" t="s">
        <v>2983</v>
      </c>
      <c r="E141" s="41" t="s">
        <v>12</v>
      </c>
      <c r="F141" s="47" t="s">
        <v>256</v>
      </c>
      <c r="G141" s="48" t="s">
        <v>257</v>
      </c>
      <c r="H141" s="49">
        <v>40263</v>
      </c>
      <c r="I141" s="142">
        <v>2961362</v>
      </c>
      <c r="J141" s="50">
        <v>42233</v>
      </c>
      <c r="K141" s="42" t="s">
        <v>2008</v>
      </c>
      <c r="IC141" s="44"/>
      <c r="ID141" s="44"/>
      <c r="IE141" s="44"/>
      <c r="IF141" s="44"/>
      <c r="IG141" s="44"/>
      <c r="IH141" s="44"/>
      <c r="II141" s="44"/>
    </row>
    <row r="142" spans="2:243" s="40" customFormat="1" ht="47.25" x14ac:dyDescent="0.25">
      <c r="B142" s="177"/>
      <c r="C142" s="34">
        <v>137</v>
      </c>
      <c r="D142" s="46" t="s">
        <v>2986</v>
      </c>
      <c r="E142" s="41" t="s">
        <v>139</v>
      </c>
      <c r="F142" s="47" t="s">
        <v>140</v>
      </c>
      <c r="G142" s="48" t="s">
        <v>141</v>
      </c>
      <c r="H142" s="49">
        <v>42156</v>
      </c>
      <c r="I142" s="142">
        <v>315000</v>
      </c>
      <c r="J142" s="50">
        <v>42233</v>
      </c>
      <c r="K142" s="42" t="s">
        <v>2009</v>
      </c>
    </row>
    <row r="143" spans="2:243" s="40" customFormat="1" ht="63" x14ac:dyDescent="0.25">
      <c r="B143" s="177"/>
      <c r="C143" s="34">
        <v>138</v>
      </c>
      <c r="D143" s="46" t="s">
        <v>2946</v>
      </c>
      <c r="E143" s="41" t="s">
        <v>4</v>
      </c>
      <c r="F143" s="47" t="s">
        <v>829</v>
      </c>
      <c r="G143" s="48" t="s">
        <v>830</v>
      </c>
      <c r="H143" s="49">
        <v>41729</v>
      </c>
      <c r="I143" s="142">
        <v>23129</v>
      </c>
      <c r="J143" s="50">
        <v>42233</v>
      </c>
      <c r="K143" s="42" t="s">
        <v>2010</v>
      </c>
    </row>
    <row r="144" spans="2:243" s="40" customFormat="1" ht="110.25" x14ac:dyDescent="0.25">
      <c r="B144" s="177"/>
      <c r="C144" s="34">
        <v>139</v>
      </c>
      <c r="D144" s="46" t="s">
        <v>2919</v>
      </c>
      <c r="E144" s="41" t="s">
        <v>392</v>
      </c>
      <c r="F144" s="47" t="s">
        <v>460</v>
      </c>
      <c r="G144" s="48" t="s">
        <v>461</v>
      </c>
      <c r="H144" s="49">
        <v>41487</v>
      </c>
      <c r="I144" s="142">
        <v>608000</v>
      </c>
      <c r="J144" s="50">
        <v>42234</v>
      </c>
      <c r="K144" s="42" t="s">
        <v>1993</v>
      </c>
    </row>
    <row r="145" spans="2:243" s="40" customFormat="1" ht="63" x14ac:dyDescent="0.25">
      <c r="B145" s="177"/>
      <c r="C145" s="34">
        <v>140</v>
      </c>
      <c r="D145" s="46" t="s">
        <v>2919</v>
      </c>
      <c r="E145" s="41" t="s">
        <v>392</v>
      </c>
      <c r="F145" s="47" t="s">
        <v>515</v>
      </c>
      <c r="G145" s="48" t="s">
        <v>516</v>
      </c>
      <c r="H145" s="49">
        <v>41671</v>
      </c>
      <c r="I145" s="142">
        <v>147170</v>
      </c>
      <c r="J145" s="50">
        <v>42234</v>
      </c>
      <c r="K145" s="42" t="s">
        <v>2011</v>
      </c>
    </row>
    <row r="146" spans="2:243" s="40" customFormat="1" ht="94.5" x14ac:dyDescent="0.25">
      <c r="B146" s="177"/>
      <c r="C146" s="34">
        <v>141</v>
      </c>
      <c r="D146" s="46" t="s">
        <v>2921</v>
      </c>
      <c r="E146" s="41" t="s">
        <v>392</v>
      </c>
      <c r="F146" s="47" t="s">
        <v>399</v>
      </c>
      <c r="G146" s="48" t="s">
        <v>400</v>
      </c>
      <c r="H146" s="49">
        <v>41061</v>
      </c>
      <c r="I146" s="142">
        <v>138856</v>
      </c>
      <c r="J146" s="50">
        <v>42234</v>
      </c>
      <c r="K146" s="42" t="s">
        <v>2012</v>
      </c>
      <c r="IC146" s="44"/>
      <c r="ID146" s="44"/>
      <c r="IE146" s="44"/>
      <c r="IF146" s="44"/>
      <c r="IG146" s="44"/>
      <c r="IH146" s="44"/>
      <c r="II146" s="44"/>
    </row>
    <row r="147" spans="2:243" s="40" customFormat="1" ht="110.25" x14ac:dyDescent="0.25">
      <c r="B147" s="177"/>
      <c r="C147" s="34">
        <v>142</v>
      </c>
      <c r="D147" s="46" t="s">
        <v>2919</v>
      </c>
      <c r="E147" s="41" t="s">
        <v>392</v>
      </c>
      <c r="F147" s="47" t="s">
        <v>505</v>
      </c>
      <c r="G147" s="48" t="s">
        <v>506</v>
      </c>
      <c r="H147" s="49">
        <v>41649</v>
      </c>
      <c r="I147" s="142">
        <v>132000</v>
      </c>
      <c r="J147" s="50">
        <v>42234</v>
      </c>
      <c r="K147" s="42" t="s">
        <v>2013</v>
      </c>
      <c r="IC147" s="44"/>
      <c r="ID147" s="44"/>
      <c r="IE147" s="44"/>
      <c r="IF147" s="44"/>
      <c r="IG147" s="44"/>
      <c r="IH147" s="44"/>
      <c r="II147" s="44"/>
    </row>
    <row r="148" spans="2:243" s="40" customFormat="1" ht="78.75" x14ac:dyDescent="0.25">
      <c r="B148" s="177"/>
      <c r="C148" s="34">
        <v>143</v>
      </c>
      <c r="D148" s="46" t="s">
        <v>2985</v>
      </c>
      <c r="E148" s="41" t="s">
        <v>9</v>
      </c>
      <c r="F148" s="47" t="s">
        <v>10</v>
      </c>
      <c r="G148" s="48" t="s">
        <v>11</v>
      </c>
      <c r="H148" s="49">
        <v>42129</v>
      </c>
      <c r="I148" s="142">
        <v>500000</v>
      </c>
      <c r="J148" s="50">
        <v>42235</v>
      </c>
      <c r="K148" s="42" t="s">
        <v>1900</v>
      </c>
    </row>
    <row r="149" spans="2:243" s="40" customFormat="1" ht="78.75" x14ac:dyDescent="0.25">
      <c r="B149" s="177"/>
      <c r="C149" s="34">
        <v>144</v>
      </c>
      <c r="D149" s="46" t="s">
        <v>2985</v>
      </c>
      <c r="E149" s="41" t="s">
        <v>9</v>
      </c>
      <c r="F149" s="47" t="s">
        <v>10</v>
      </c>
      <c r="G149" s="48" t="s">
        <v>11</v>
      </c>
      <c r="H149" s="49">
        <v>42129</v>
      </c>
      <c r="I149" s="142">
        <v>3000000</v>
      </c>
      <c r="J149" s="50">
        <v>42235</v>
      </c>
      <c r="K149" s="42" t="s">
        <v>2014</v>
      </c>
    </row>
    <row r="150" spans="2:243" s="40" customFormat="1" ht="63" x14ac:dyDescent="0.25">
      <c r="B150" s="177"/>
      <c r="C150" s="34">
        <v>145</v>
      </c>
      <c r="D150" s="46" t="s">
        <v>3044</v>
      </c>
      <c r="E150" s="41" t="s">
        <v>12</v>
      </c>
      <c r="F150" s="47" t="s">
        <v>125</v>
      </c>
      <c r="G150" s="48" t="s">
        <v>127</v>
      </c>
      <c r="H150" s="49">
        <v>42207</v>
      </c>
      <c r="I150" s="142">
        <v>255600</v>
      </c>
      <c r="J150" s="50">
        <v>42235</v>
      </c>
      <c r="K150" s="42" t="s">
        <v>2015</v>
      </c>
    </row>
    <row r="151" spans="2:243" s="40" customFormat="1" ht="63" x14ac:dyDescent="0.25">
      <c r="B151" s="177"/>
      <c r="C151" s="34">
        <v>146</v>
      </c>
      <c r="D151" s="46" t="s">
        <v>3045</v>
      </c>
      <c r="E151" s="41" t="s">
        <v>12</v>
      </c>
      <c r="F151" s="47" t="s">
        <v>343</v>
      </c>
      <c r="G151" s="48" t="s">
        <v>345</v>
      </c>
      <c r="H151" s="49">
        <v>40990</v>
      </c>
      <c r="I151" s="142">
        <v>52800</v>
      </c>
      <c r="J151" s="50">
        <v>42236</v>
      </c>
      <c r="K151" s="42" t="s">
        <v>2016</v>
      </c>
    </row>
    <row r="152" spans="2:243" s="40" customFormat="1" ht="141.75" x14ac:dyDescent="0.25">
      <c r="B152" s="177"/>
      <c r="C152" s="34">
        <v>147</v>
      </c>
      <c r="D152" s="46" t="s">
        <v>2833</v>
      </c>
      <c r="E152" s="41" t="s">
        <v>550</v>
      </c>
      <c r="F152" s="47" t="s">
        <v>553</v>
      </c>
      <c r="G152" s="48" t="s">
        <v>554</v>
      </c>
      <c r="H152" s="49">
        <v>42237</v>
      </c>
      <c r="I152" s="142">
        <v>64020</v>
      </c>
      <c r="J152" s="50">
        <v>42237</v>
      </c>
      <c r="K152" s="42" t="s">
        <v>2017</v>
      </c>
    </row>
    <row r="153" spans="2:243" s="40" customFormat="1" ht="104.25" customHeight="1" x14ac:dyDescent="0.25">
      <c r="B153" s="177"/>
      <c r="C153" s="34">
        <v>148</v>
      </c>
      <c r="D153" s="46" t="s">
        <v>2917</v>
      </c>
      <c r="E153" s="35" t="s">
        <v>1243</v>
      </c>
      <c r="F153" s="47" t="s">
        <v>472</v>
      </c>
      <c r="G153" s="48" t="s">
        <v>473</v>
      </c>
      <c r="H153" s="49">
        <v>40808</v>
      </c>
      <c r="I153" s="142">
        <v>31566.3</v>
      </c>
      <c r="J153" s="50">
        <v>42237</v>
      </c>
      <c r="K153" s="42" t="s">
        <v>2018</v>
      </c>
    </row>
    <row r="154" spans="2:243" s="40" customFormat="1" ht="63" x14ac:dyDescent="0.25">
      <c r="B154" s="177"/>
      <c r="C154" s="34">
        <v>149</v>
      </c>
      <c r="D154" s="46" t="s">
        <v>2887</v>
      </c>
      <c r="E154" s="41" t="s">
        <v>631</v>
      </c>
      <c r="F154" s="47" t="s">
        <v>644</v>
      </c>
      <c r="G154" s="151" t="s">
        <v>4292</v>
      </c>
      <c r="H154" s="152">
        <v>42237</v>
      </c>
      <c r="I154" s="142">
        <v>144625</v>
      </c>
      <c r="J154" s="50">
        <v>42237</v>
      </c>
      <c r="K154" s="42" t="s">
        <v>2019</v>
      </c>
    </row>
    <row r="155" spans="2:243" s="40" customFormat="1" ht="126" x14ac:dyDescent="0.25">
      <c r="B155" s="177"/>
      <c r="C155" s="34">
        <v>150</v>
      </c>
      <c r="D155" s="46" t="s">
        <v>3031</v>
      </c>
      <c r="E155" s="41" t="s">
        <v>4</v>
      </c>
      <c r="F155" s="47" t="s">
        <v>177</v>
      </c>
      <c r="G155" s="48" t="s">
        <v>178</v>
      </c>
      <c r="H155" s="49">
        <v>41577</v>
      </c>
      <c r="I155" s="142">
        <v>550000</v>
      </c>
      <c r="J155" s="50">
        <v>42240</v>
      </c>
      <c r="K155" s="42" t="s">
        <v>2020</v>
      </c>
    </row>
    <row r="156" spans="2:243" s="40" customFormat="1" ht="63" x14ac:dyDescent="0.25">
      <c r="B156" s="177"/>
      <c r="C156" s="34">
        <v>151</v>
      </c>
      <c r="D156" s="46" t="s">
        <v>2922</v>
      </c>
      <c r="E156" s="41" t="s">
        <v>12</v>
      </c>
      <c r="F156" s="47" t="s">
        <v>193</v>
      </c>
      <c r="G156" s="48" t="s">
        <v>194</v>
      </c>
      <c r="H156" s="49">
        <v>41885</v>
      </c>
      <c r="I156" s="142">
        <v>154187</v>
      </c>
      <c r="J156" s="50">
        <v>42241</v>
      </c>
      <c r="K156" s="42" t="s">
        <v>2021</v>
      </c>
    </row>
    <row r="157" spans="2:243" s="40" customFormat="1" ht="173.25" x14ac:dyDescent="0.25">
      <c r="B157" s="177"/>
      <c r="C157" s="34">
        <v>152</v>
      </c>
      <c r="D157" s="46" t="s">
        <v>2905</v>
      </c>
      <c r="E157" s="41" t="s">
        <v>533</v>
      </c>
      <c r="F157" s="47" t="s">
        <v>534</v>
      </c>
      <c r="G157" s="48" t="s">
        <v>535</v>
      </c>
      <c r="H157" s="49">
        <v>42241</v>
      </c>
      <c r="I157" s="142">
        <v>10422.780000000001</v>
      </c>
      <c r="J157" s="50">
        <v>42241</v>
      </c>
      <c r="K157" s="42" t="s">
        <v>2022</v>
      </c>
    </row>
    <row r="158" spans="2:243" s="40" customFormat="1" ht="126" x14ac:dyDescent="0.25">
      <c r="B158" s="177"/>
      <c r="C158" s="34">
        <v>153</v>
      </c>
      <c r="D158" s="46" t="s">
        <v>2923</v>
      </c>
      <c r="E158" s="41" t="s">
        <v>545</v>
      </c>
      <c r="F158" s="47" t="s">
        <v>546</v>
      </c>
      <c r="G158" s="48" t="s">
        <v>547</v>
      </c>
      <c r="H158" s="49">
        <v>41904</v>
      </c>
      <c r="I158" s="142">
        <v>110186</v>
      </c>
      <c r="J158" s="50">
        <v>42242</v>
      </c>
      <c r="K158" s="42" t="s">
        <v>2023</v>
      </c>
    </row>
    <row r="159" spans="2:243" s="40" customFormat="1" ht="78.75" x14ac:dyDescent="0.25">
      <c r="B159" s="177"/>
      <c r="C159" s="34">
        <v>154</v>
      </c>
      <c r="D159" s="46" t="s">
        <v>2987</v>
      </c>
      <c r="E159" s="41" t="s">
        <v>4</v>
      </c>
      <c r="F159" s="47" t="s">
        <v>21</v>
      </c>
      <c r="G159" s="48" t="s">
        <v>22</v>
      </c>
      <c r="H159" s="49">
        <v>41829</v>
      </c>
      <c r="I159" s="142">
        <v>300000</v>
      </c>
      <c r="J159" s="50">
        <v>42242</v>
      </c>
      <c r="K159" s="42" t="s">
        <v>2024</v>
      </c>
      <c r="IC159" s="44"/>
      <c r="ID159" s="44"/>
      <c r="IE159" s="44"/>
      <c r="IF159" s="44"/>
      <c r="IG159" s="44"/>
      <c r="IH159" s="44"/>
      <c r="II159" s="44"/>
    </row>
    <row r="160" spans="2:243" s="40" customFormat="1" ht="63" x14ac:dyDescent="0.25">
      <c r="B160" s="177"/>
      <c r="C160" s="34">
        <v>155</v>
      </c>
      <c r="D160" s="46" t="s">
        <v>2988</v>
      </c>
      <c r="E160" s="41" t="s">
        <v>4</v>
      </c>
      <c r="F160" s="47" t="s">
        <v>23</v>
      </c>
      <c r="G160" s="48" t="s">
        <v>25</v>
      </c>
      <c r="H160" s="49">
        <v>41754</v>
      </c>
      <c r="I160" s="142">
        <v>450000</v>
      </c>
      <c r="J160" s="50">
        <v>42242</v>
      </c>
      <c r="K160" s="42" t="s">
        <v>2025</v>
      </c>
    </row>
    <row r="161" spans="2:243" s="40" customFormat="1" ht="110.25" x14ac:dyDescent="0.25">
      <c r="B161" s="177"/>
      <c r="C161" s="34">
        <v>156</v>
      </c>
      <c r="D161" s="46" t="s">
        <v>2924</v>
      </c>
      <c r="E161" s="41" t="s">
        <v>12</v>
      </c>
      <c r="F161" s="47" t="s">
        <v>289</v>
      </c>
      <c r="G161" s="48" t="s">
        <v>290</v>
      </c>
      <c r="H161" s="49">
        <v>40945</v>
      </c>
      <c r="I161" s="142">
        <v>777422</v>
      </c>
      <c r="J161" s="50">
        <v>42242</v>
      </c>
      <c r="K161" s="42" t="s">
        <v>2026</v>
      </c>
    </row>
    <row r="162" spans="2:243" s="40" customFormat="1" ht="94.5" x14ac:dyDescent="0.25">
      <c r="B162" s="177"/>
      <c r="C162" s="34">
        <v>157</v>
      </c>
      <c r="D162" s="46" t="s">
        <v>2870</v>
      </c>
      <c r="E162" s="41" t="s">
        <v>12</v>
      </c>
      <c r="F162" s="47" t="s">
        <v>128</v>
      </c>
      <c r="G162" s="48" t="s">
        <v>129</v>
      </c>
      <c r="H162" s="49">
        <v>41698</v>
      </c>
      <c r="I162" s="142">
        <v>209000</v>
      </c>
      <c r="J162" s="50">
        <v>42243</v>
      </c>
      <c r="K162" s="42" t="s">
        <v>2027</v>
      </c>
      <c r="IC162" s="44"/>
      <c r="ID162" s="44"/>
      <c r="IE162" s="44"/>
      <c r="IF162" s="44"/>
      <c r="IG162" s="44"/>
      <c r="IH162" s="44"/>
      <c r="II162" s="44"/>
    </row>
    <row r="163" spans="2:243" s="40" customFormat="1" ht="78.75" x14ac:dyDescent="0.25">
      <c r="B163" s="177"/>
      <c r="C163" s="34">
        <v>158</v>
      </c>
      <c r="D163" s="46" t="s">
        <v>2871</v>
      </c>
      <c r="E163" s="41" t="s">
        <v>12</v>
      </c>
      <c r="F163" s="47" t="s">
        <v>405</v>
      </c>
      <c r="G163" s="48" t="s">
        <v>406</v>
      </c>
      <c r="H163" s="49">
        <v>41654</v>
      </c>
      <c r="I163" s="142">
        <v>266677</v>
      </c>
      <c r="J163" s="50">
        <v>42243</v>
      </c>
      <c r="K163" s="42" t="s">
        <v>2028</v>
      </c>
    </row>
    <row r="164" spans="2:243" s="40" customFormat="1" ht="63" x14ac:dyDescent="0.25">
      <c r="B164" s="177"/>
      <c r="C164" s="34">
        <v>159</v>
      </c>
      <c r="D164" s="46" t="s">
        <v>2905</v>
      </c>
      <c r="E164" s="41" t="s">
        <v>12</v>
      </c>
      <c r="F164" s="47" t="s">
        <v>308</v>
      </c>
      <c r="G164" s="48" t="s">
        <v>309</v>
      </c>
      <c r="H164" s="49">
        <v>41075</v>
      </c>
      <c r="I164" s="142">
        <v>466492</v>
      </c>
      <c r="J164" s="50">
        <v>42244</v>
      </c>
      <c r="K164" s="42" t="s">
        <v>2029</v>
      </c>
    </row>
    <row r="165" spans="2:243" s="40" customFormat="1" ht="94.5" x14ac:dyDescent="0.25">
      <c r="B165" s="177"/>
      <c r="C165" s="34">
        <v>160</v>
      </c>
      <c r="D165" s="46" t="s">
        <v>3032</v>
      </c>
      <c r="E165" s="41" t="s">
        <v>9</v>
      </c>
      <c r="F165" s="47" t="s">
        <v>90</v>
      </c>
      <c r="G165" s="48" t="s">
        <v>91</v>
      </c>
      <c r="H165" s="49">
        <v>42202</v>
      </c>
      <c r="I165" s="142">
        <v>1110000</v>
      </c>
      <c r="J165" s="50">
        <v>42245</v>
      </c>
      <c r="K165" s="42" t="s">
        <v>2030</v>
      </c>
    </row>
    <row r="166" spans="2:243" s="40" customFormat="1" ht="47.25" x14ac:dyDescent="0.25">
      <c r="B166" s="177"/>
      <c r="C166" s="34">
        <v>161</v>
      </c>
      <c r="D166" s="46" t="s">
        <v>2885</v>
      </c>
      <c r="E166" s="41" t="s">
        <v>12</v>
      </c>
      <c r="F166" s="47" t="s">
        <v>55</v>
      </c>
      <c r="G166" s="48" t="s">
        <v>56</v>
      </c>
      <c r="H166" s="49">
        <v>42062</v>
      </c>
      <c r="I166" s="142">
        <v>644555</v>
      </c>
      <c r="J166" s="50">
        <v>42247</v>
      </c>
      <c r="K166" s="42" t="s">
        <v>2031</v>
      </c>
      <c r="IC166" s="44"/>
      <c r="ID166" s="44"/>
      <c r="IE166" s="44"/>
      <c r="IF166" s="44"/>
      <c r="IG166" s="44"/>
      <c r="IH166" s="44"/>
      <c r="II166" s="44"/>
    </row>
    <row r="167" spans="2:243" s="40" customFormat="1" ht="47.25" x14ac:dyDescent="0.25">
      <c r="B167" s="177"/>
      <c r="C167" s="34">
        <v>162</v>
      </c>
      <c r="D167" s="46" t="s">
        <v>2861</v>
      </c>
      <c r="E167" s="41" t="s">
        <v>782</v>
      </c>
      <c r="F167" s="47" t="s">
        <v>783</v>
      </c>
      <c r="G167" s="151" t="s">
        <v>4293</v>
      </c>
      <c r="H167" s="152">
        <v>42248</v>
      </c>
      <c r="I167" s="142">
        <v>170000</v>
      </c>
      <c r="J167" s="50">
        <v>42248</v>
      </c>
      <c r="K167" s="42" t="s">
        <v>1902</v>
      </c>
    </row>
    <row r="168" spans="2:243" s="40" customFormat="1" ht="78.75" x14ac:dyDescent="0.25">
      <c r="B168" s="177"/>
      <c r="C168" s="34">
        <v>163</v>
      </c>
      <c r="D168" s="46" t="s">
        <v>2925</v>
      </c>
      <c r="E168" s="41" t="s">
        <v>12</v>
      </c>
      <c r="F168" s="47" t="s">
        <v>334</v>
      </c>
      <c r="G168" s="48" t="s">
        <v>335</v>
      </c>
      <c r="H168" s="49">
        <v>41571</v>
      </c>
      <c r="I168" s="142">
        <v>1212085</v>
      </c>
      <c r="J168" s="50">
        <v>42249</v>
      </c>
      <c r="K168" s="42" t="s">
        <v>2032</v>
      </c>
    </row>
    <row r="169" spans="2:243" s="40" customFormat="1" ht="94.5" x14ac:dyDescent="0.25">
      <c r="B169" s="177"/>
      <c r="C169" s="34">
        <v>164</v>
      </c>
      <c r="D169" s="46" t="s">
        <v>2888</v>
      </c>
      <c r="E169" s="41" t="s">
        <v>9</v>
      </c>
      <c r="F169" s="47" t="s">
        <v>217</v>
      </c>
      <c r="G169" s="48" t="s">
        <v>507</v>
      </c>
      <c r="H169" s="49">
        <v>40830</v>
      </c>
      <c r="I169" s="142">
        <v>284000</v>
      </c>
      <c r="J169" s="50">
        <v>42250</v>
      </c>
      <c r="K169" s="42" t="s">
        <v>2033</v>
      </c>
    </row>
    <row r="170" spans="2:243" s="40" customFormat="1" ht="47.25" x14ac:dyDescent="0.25">
      <c r="B170" s="177"/>
      <c r="C170" s="34">
        <v>165</v>
      </c>
      <c r="D170" s="46" t="s">
        <v>2872</v>
      </c>
      <c r="E170" s="41" t="s">
        <v>174</v>
      </c>
      <c r="F170" s="47" t="s">
        <v>819</v>
      </c>
      <c r="G170" s="48" t="s">
        <v>820</v>
      </c>
      <c r="H170" s="49">
        <v>41863</v>
      </c>
      <c r="I170" s="142">
        <v>118800</v>
      </c>
      <c r="J170" s="50">
        <v>42250</v>
      </c>
      <c r="K170" s="42" t="s">
        <v>2034</v>
      </c>
    </row>
    <row r="171" spans="2:243" s="40" customFormat="1" ht="78.75" x14ac:dyDescent="0.25">
      <c r="B171" s="177"/>
      <c r="C171" s="34">
        <v>166</v>
      </c>
      <c r="D171" s="46" t="s">
        <v>3046</v>
      </c>
      <c r="E171" s="41" t="s">
        <v>67</v>
      </c>
      <c r="F171" s="47" t="s">
        <v>320</v>
      </c>
      <c r="G171" s="48" t="s">
        <v>321</v>
      </c>
      <c r="H171" s="49">
        <v>42236</v>
      </c>
      <c r="I171" s="142">
        <v>1050500</v>
      </c>
      <c r="J171" s="50">
        <v>42250</v>
      </c>
      <c r="K171" s="42" t="s">
        <v>2035</v>
      </c>
    </row>
    <row r="172" spans="2:243" s="40" customFormat="1" ht="110.25" x14ac:dyDescent="0.25">
      <c r="B172" s="177"/>
      <c r="C172" s="34">
        <v>167</v>
      </c>
      <c r="D172" s="46" t="s">
        <v>2926</v>
      </c>
      <c r="E172" s="41" t="s">
        <v>4</v>
      </c>
      <c r="F172" s="47" t="s">
        <v>326</v>
      </c>
      <c r="G172" s="48" t="s">
        <v>327</v>
      </c>
      <c r="H172" s="49">
        <v>41061</v>
      </c>
      <c r="I172" s="142">
        <v>700000</v>
      </c>
      <c r="J172" s="50">
        <v>42250</v>
      </c>
      <c r="K172" s="42" t="s">
        <v>1967</v>
      </c>
    </row>
    <row r="173" spans="2:243" s="40" customFormat="1" ht="94.5" x14ac:dyDescent="0.25">
      <c r="B173" s="177"/>
      <c r="C173" s="34">
        <v>168</v>
      </c>
      <c r="D173" s="46" t="s">
        <v>2989</v>
      </c>
      <c r="E173" s="41" t="s">
        <v>47</v>
      </c>
      <c r="F173" s="47" t="s">
        <v>610</v>
      </c>
      <c r="G173" s="48" t="s">
        <v>611</v>
      </c>
      <c r="H173" s="49">
        <v>41054</v>
      </c>
      <c r="I173" s="142">
        <v>30188</v>
      </c>
      <c r="J173" s="50">
        <v>42250</v>
      </c>
      <c r="K173" s="42" t="s">
        <v>2036</v>
      </c>
    </row>
    <row r="174" spans="2:243" s="40" customFormat="1" ht="63" x14ac:dyDescent="0.25">
      <c r="B174" s="177"/>
      <c r="C174" s="34">
        <v>169</v>
      </c>
      <c r="D174" s="46" t="s">
        <v>2861</v>
      </c>
      <c r="E174" s="41" t="s">
        <v>67</v>
      </c>
      <c r="F174" s="47" t="s">
        <v>401</v>
      </c>
      <c r="G174" s="48" t="s">
        <v>402</v>
      </c>
      <c r="H174" s="49">
        <v>40375</v>
      </c>
      <c r="I174" s="142">
        <v>552100</v>
      </c>
      <c r="J174" s="50">
        <v>42251</v>
      </c>
      <c r="K174" s="42" t="s">
        <v>2037</v>
      </c>
      <c r="IC174" s="44"/>
      <c r="ID174" s="44"/>
      <c r="IE174" s="44"/>
      <c r="IF174" s="44"/>
      <c r="IG174" s="44"/>
      <c r="IH174" s="44"/>
      <c r="II174" s="44"/>
    </row>
    <row r="175" spans="2:243" s="40" customFormat="1" ht="47.25" x14ac:dyDescent="0.25">
      <c r="B175" s="177"/>
      <c r="C175" s="34">
        <v>170</v>
      </c>
      <c r="D175" s="46" t="s">
        <v>2990</v>
      </c>
      <c r="E175" s="41" t="s">
        <v>4</v>
      </c>
      <c r="F175" s="47" t="s">
        <v>5</v>
      </c>
      <c r="G175" s="48" t="s">
        <v>6</v>
      </c>
      <c r="H175" s="49">
        <v>41820</v>
      </c>
      <c r="I175" s="142">
        <v>250000</v>
      </c>
      <c r="J175" s="50">
        <v>42254</v>
      </c>
      <c r="K175" s="42" t="s">
        <v>1927</v>
      </c>
    </row>
    <row r="176" spans="2:243" s="40" customFormat="1" ht="47.25" x14ac:dyDescent="0.25">
      <c r="B176" s="177"/>
      <c r="C176" s="34">
        <v>171</v>
      </c>
      <c r="D176" s="46" t="s">
        <v>2991</v>
      </c>
      <c r="E176" s="41" t="s">
        <v>364</v>
      </c>
      <c r="F176" s="47" t="s">
        <v>365</v>
      </c>
      <c r="G176" s="48" t="s">
        <v>366</v>
      </c>
      <c r="H176" s="49">
        <v>41169</v>
      </c>
      <c r="I176" s="142">
        <v>14009</v>
      </c>
      <c r="J176" s="50">
        <v>42254</v>
      </c>
      <c r="K176" s="42" t="s">
        <v>2038</v>
      </c>
    </row>
    <row r="177" spans="2:243" s="40" customFormat="1" ht="63" x14ac:dyDescent="0.25">
      <c r="B177" s="177"/>
      <c r="C177" s="34">
        <v>172</v>
      </c>
      <c r="D177" s="46" t="s">
        <v>3033</v>
      </c>
      <c r="E177" s="41" t="s">
        <v>669</v>
      </c>
      <c r="F177" s="47" t="s">
        <v>670</v>
      </c>
      <c r="G177" s="48" t="s">
        <v>671</v>
      </c>
      <c r="H177" s="49">
        <v>42254</v>
      </c>
      <c r="I177" s="142">
        <v>766667</v>
      </c>
      <c r="J177" s="50">
        <v>42254</v>
      </c>
      <c r="K177" s="42" t="s">
        <v>2039</v>
      </c>
    </row>
    <row r="178" spans="2:243" s="40" customFormat="1" ht="63" x14ac:dyDescent="0.25">
      <c r="B178" s="177"/>
      <c r="C178" s="34">
        <v>173</v>
      </c>
      <c r="D178" s="35" t="s">
        <v>2839</v>
      </c>
      <c r="E178" s="42" t="s">
        <v>1291</v>
      </c>
      <c r="F178" s="35" t="s">
        <v>1290</v>
      </c>
      <c r="G178" s="62" t="s">
        <v>4261</v>
      </c>
      <c r="H178" s="52">
        <v>39937</v>
      </c>
      <c r="I178" s="133">
        <v>137416</v>
      </c>
      <c r="J178" s="38">
        <v>42254</v>
      </c>
      <c r="K178" s="42" t="s">
        <v>2040</v>
      </c>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C178" s="44"/>
      <c r="ID178" s="44"/>
      <c r="IE178" s="44"/>
      <c r="IF178" s="44"/>
      <c r="IG178" s="44"/>
      <c r="IH178" s="44"/>
      <c r="II178" s="44"/>
    </row>
    <row r="179" spans="2:243" s="40" customFormat="1" ht="94.5" x14ac:dyDescent="0.25">
      <c r="B179" s="177"/>
      <c r="C179" s="34">
        <v>174</v>
      </c>
      <c r="D179" s="46" t="s">
        <v>2889</v>
      </c>
      <c r="E179" s="41" t="s">
        <v>4</v>
      </c>
      <c r="F179" s="47" t="s">
        <v>310</v>
      </c>
      <c r="G179" s="48" t="s">
        <v>311</v>
      </c>
      <c r="H179" s="49">
        <v>41162</v>
      </c>
      <c r="I179" s="142">
        <v>100000</v>
      </c>
      <c r="J179" s="50">
        <v>42254</v>
      </c>
      <c r="K179" s="42" t="s">
        <v>1911</v>
      </c>
      <c r="IC179" s="33"/>
      <c r="ID179" s="33"/>
      <c r="IE179" s="33"/>
      <c r="IF179" s="33"/>
      <c r="IG179" s="33"/>
      <c r="IH179" s="33"/>
      <c r="II179" s="33"/>
    </row>
    <row r="180" spans="2:243" s="40" customFormat="1" ht="94.5" x14ac:dyDescent="0.25">
      <c r="B180" s="177"/>
      <c r="C180" s="34">
        <v>175</v>
      </c>
      <c r="D180" s="46" t="s">
        <v>2904</v>
      </c>
      <c r="E180" s="41" t="s">
        <v>12</v>
      </c>
      <c r="F180" s="47" t="s">
        <v>213</v>
      </c>
      <c r="G180" s="48" t="s">
        <v>214</v>
      </c>
      <c r="H180" s="49">
        <v>42079</v>
      </c>
      <c r="I180" s="142">
        <v>612274</v>
      </c>
      <c r="J180" s="50">
        <v>42255</v>
      </c>
      <c r="K180" s="42" t="s">
        <v>2041</v>
      </c>
    </row>
    <row r="181" spans="2:243" s="40" customFormat="1" ht="47.25" x14ac:dyDescent="0.25">
      <c r="B181" s="177"/>
      <c r="C181" s="34">
        <v>176</v>
      </c>
      <c r="D181" s="46" t="s">
        <v>2910</v>
      </c>
      <c r="E181" s="41" t="s">
        <v>477</v>
      </c>
      <c r="F181" s="47" t="s">
        <v>478</v>
      </c>
      <c r="G181" s="48" t="s">
        <v>479</v>
      </c>
      <c r="H181" s="49">
        <v>40849</v>
      </c>
      <c r="I181" s="142">
        <v>17100</v>
      </c>
      <c r="J181" s="50">
        <v>42255</v>
      </c>
      <c r="K181" s="42" t="s">
        <v>2042</v>
      </c>
    </row>
    <row r="182" spans="2:243" s="40" customFormat="1" ht="47.25" x14ac:dyDescent="0.25">
      <c r="B182" s="177"/>
      <c r="C182" s="34">
        <v>177</v>
      </c>
      <c r="D182" s="35" t="s">
        <v>3015</v>
      </c>
      <c r="E182" s="35" t="s">
        <v>1241</v>
      </c>
      <c r="F182" s="60" t="s">
        <v>1208</v>
      </c>
      <c r="G182" s="35" t="s">
        <v>4359</v>
      </c>
      <c r="H182" s="52">
        <v>42257</v>
      </c>
      <c r="I182" s="133">
        <v>5747</v>
      </c>
      <c r="J182" s="38">
        <v>42257</v>
      </c>
      <c r="K182" s="42" t="s">
        <v>2043</v>
      </c>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c r="HF182" s="44"/>
      <c r="HG182" s="44"/>
      <c r="HH182" s="44"/>
      <c r="HI182" s="44"/>
      <c r="HJ182" s="44"/>
      <c r="HK182" s="44"/>
      <c r="HL182" s="44"/>
      <c r="HM182" s="44"/>
      <c r="HN182" s="44"/>
      <c r="HO182" s="44"/>
      <c r="HP182" s="44"/>
      <c r="HQ182" s="44"/>
      <c r="HR182" s="44"/>
      <c r="HS182" s="44"/>
      <c r="HT182" s="44"/>
      <c r="HU182" s="44"/>
      <c r="HV182" s="44"/>
      <c r="HW182" s="44"/>
      <c r="HX182" s="44"/>
      <c r="HY182" s="44"/>
      <c r="HZ182" s="44"/>
      <c r="IA182" s="44"/>
      <c r="IB182" s="33"/>
    </row>
    <row r="183" spans="2:243" s="40" customFormat="1" ht="63" x14ac:dyDescent="0.25">
      <c r="B183" s="177"/>
      <c r="C183" s="34">
        <v>178</v>
      </c>
      <c r="D183" s="35" t="s">
        <v>3015</v>
      </c>
      <c r="E183" s="35" t="s">
        <v>1212</v>
      </c>
      <c r="F183" s="60" t="s">
        <v>1207</v>
      </c>
      <c r="G183" s="35" t="s">
        <v>4358</v>
      </c>
      <c r="H183" s="52">
        <v>42257</v>
      </c>
      <c r="I183" s="133">
        <v>288716.90000000002</v>
      </c>
      <c r="J183" s="38">
        <v>42257</v>
      </c>
      <c r="K183" s="42" t="s">
        <v>2044</v>
      </c>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c r="HF183" s="44"/>
      <c r="HG183" s="44"/>
      <c r="HH183" s="44"/>
      <c r="HI183" s="44"/>
      <c r="HJ183" s="44"/>
      <c r="HK183" s="44"/>
      <c r="HL183" s="44"/>
      <c r="HM183" s="44"/>
      <c r="HN183" s="44"/>
      <c r="HO183" s="44"/>
      <c r="HP183" s="44"/>
      <c r="HQ183" s="44"/>
      <c r="HR183" s="44"/>
      <c r="HS183" s="44"/>
      <c r="HT183" s="44"/>
      <c r="HU183" s="44"/>
      <c r="HV183" s="44"/>
      <c r="HW183" s="44"/>
      <c r="HX183" s="44"/>
      <c r="HY183" s="44"/>
      <c r="HZ183" s="44"/>
      <c r="IA183" s="44"/>
    </row>
    <row r="184" spans="2:243" s="40" customFormat="1" ht="63" x14ac:dyDescent="0.25">
      <c r="B184" s="177"/>
      <c r="C184" s="34">
        <v>179</v>
      </c>
      <c r="D184" s="46" t="s">
        <v>2854</v>
      </c>
      <c r="E184" s="41" t="s">
        <v>715</v>
      </c>
      <c r="F184" s="47" t="s">
        <v>716</v>
      </c>
      <c r="G184" s="48" t="s">
        <v>717</v>
      </c>
      <c r="H184" s="49">
        <v>41701</v>
      </c>
      <c r="I184" s="142">
        <v>171000</v>
      </c>
      <c r="J184" s="50">
        <v>42258</v>
      </c>
      <c r="K184" s="42" t="s">
        <v>2045</v>
      </c>
    </row>
    <row r="185" spans="2:243" s="40" customFormat="1" ht="172.5" customHeight="1" x14ac:dyDescent="0.25">
      <c r="B185" s="177"/>
      <c r="C185" s="34">
        <v>180</v>
      </c>
      <c r="D185" s="46" t="s">
        <v>2832</v>
      </c>
      <c r="E185" s="41" t="s">
        <v>550</v>
      </c>
      <c r="F185" s="47" t="s">
        <v>551</v>
      </c>
      <c r="G185" s="48" t="s">
        <v>552</v>
      </c>
      <c r="H185" s="49">
        <v>39925</v>
      </c>
      <c r="I185" s="142">
        <v>18000</v>
      </c>
      <c r="J185" s="50">
        <v>42259</v>
      </c>
      <c r="K185" s="42" t="s">
        <v>1978</v>
      </c>
    </row>
    <row r="186" spans="2:243" s="40" customFormat="1" ht="47.25" x14ac:dyDescent="0.25">
      <c r="B186" s="177"/>
      <c r="C186" s="34">
        <v>181</v>
      </c>
      <c r="D186" s="56" t="s">
        <v>2865</v>
      </c>
      <c r="E186" s="42" t="s">
        <v>1282</v>
      </c>
      <c r="F186" s="35" t="s">
        <v>1283</v>
      </c>
      <c r="G186" s="55" t="s">
        <v>4265</v>
      </c>
      <c r="H186" s="154">
        <v>42242</v>
      </c>
      <c r="I186" s="133">
        <v>4013</v>
      </c>
      <c r="J186" s="38">
        <v>42261</v>
      </c>
      <c r="K186" s="42" t="s">
        <v>2046</v>
      </c>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row>
    <row r="187" spans="2:243" s="40" customFormat="1" ht="63" x14ac:dyDescent="0.25">
      <c r="B187" s="177"/>
      <c r="C187" s="34">
        <v>182</v>
      </c>
      <c r="D187" s="35" t="s">
        <v>2873</v>
      </c>
      <c r="E187" s="35" t="s">
        <v>883</v>
      </c>
      <c r="F187" s="35" t="s">
        <v>884</v>
      </c>
      <c r="G187" s="55" t="s">
        <v>4294</v>
      </c>
      <c r="H187" s="154">
        <v>42262</v>
      </c>
      <c r="I187" s="133">
        <v>116000</v>
      </c>
      <c r="J187" s="38">
        <v>42262</v>
      </c>
      <c r="K187" s="42" t="s">
        <v>2047</v>
      </c>
    </row>
    <row r="188" spans="2:243" s="40" customFormat="1" ht="63" x14ac:dyDescent="0.25">
      <c r="B188" s="177"/>
      <c r="C188" s="34">
        <v>183</v>
      </c>
      <c r="D188" s="46" t="s">
        <v>2927</v>
      </c>
      <c r="E188" s="41" t="s">
        <v>50</v>
      </c>
      <c r="F188" s="47" t="s">
        <v>318</v>
      </c>
      <c r="G188" s="48" t="s">
        <v>319</v>
      </c>
      <c r="H188" s="49">
        <v>42254</v>
      </c>
      <c r="I188" s="142">
        <v>400000</v>
      </c>
      <c r="J188" s="50">
        <v>42262</v>
      </c>
      <c r="K188" s="42" t="s">
        <v>1889</v>
      </c>
    </row>
    <row r="189" spans="2:243" s="40" customFormat="1" ht="110.25" x14ac:dyDescent="0.25">
      <c r="B189" s="177"/>
      <c r="C189" s="34">
        <v>184</v>
      </c>
      <c r="D189" s="46" t="s">
        <v>3034</v>
      </c>
      <c r="E189" s="41" t="s">
        <v>12</v>
      </c>
      <c r="F189" s="47" t="s">
        <v>455</v>
      </c>
      <c r="G189" s="48" t="s">
        <v>456</v>
      </c>
      <c r="H189" s="49">
        <v>41239</v>
      </c>
      <c r="I189" s="142">
        <v>947985</v>
      </c>
      <c r="J189" s="50">
        <v>42262</v>
      </c>
      <c r="K189" s="42" t="s">
        <v>2048</v>
      </c>
    </row>
    <row r="190" spans="2:243" s="40" customFormat="1" ht="126" x14ac:dyDescent="0.25">
      <c r="B190" s="177"/>
      <c r="C190" s="34">
        <v>185</v>
      </c>
      <c r="D190" s="46" t="s">
        <v>2928</v>
      </c>
      <c r="E190" s="41" t="s">
        <v>594</v>
      </c>
      <c r="F190" s="47" t="s">
        <v>595</v>
      </c>
      <c r="G190" s="48" t="s">
        <v>596</v>
      </c>
      <c r="H190" s="49">
        <v>42263</v>
      </c>
      <c r="I190" s="142">
        <v>62217</v>
      </c>
      <c r="J190" s="50">
        <v>42263</v>
      </c>
      <c r="K190" s="42" t="s">
        <v>2049</v>
      </c>
    </row>
    <row r="191" spans="2:243" s="40" customFormat="1" ht="126" x14ac:dyDescent="0.25">
      <c r="B191" s="177"/>
      <c r="C191" s="34">
        <v>186</v>
      </c>
      <c r="D191" s="46" t="s">
        <v>2852</v>
      </c>
      <c r="E191" s="41" t="s">
        <v>623</v>
      </c>
      <c r="F191" s="47" t="s">
        <v>652</v>
      </c>
      <c r="G191" s="151" t="s">
        <v>4295</v>
      </c>
      <c r="H191" s="152">
        <v>42263</v>
      </c>
      <c r="I191" s="142">
        <v>442890</v>
      </c>
      <c r="J191" s="50">
        <v>42263</v>
      </c>
      <c r="K191" s="42" t="s">
        <v>2050</v>
      </c>
      <c r="IC191" s="44"/>
      <c r="ID191" s="44"/>
      <c r="IE191" s="44"/>
      <c r="IF191" s="44"/>
      <c r="IG191" s="44"/>
      <c r="IH191" s="44"/>
      <c r="II191" s="44"/>
    </row>
    <row r="192" spans="2:243" s="40" customFormat="1" ht="47.25" x14ac:dyDescent="0.25">
      <c r="B192" s="177"/>
      <c r="C192" s="34">
        <v>187</v>
      </c>
      <c r="D192" s="46" t="s">
        <v>2992</v>
      </c>
      <c r="E192" s="41" t="s">
        <v>4</v>
      </c>
      <c r="F192" s="47" t="s">
        <v>26</v>
      </c>
      <c r="G192" s="48" t="s">
        <v>27</v>
      </c>
      <c r="H192" s="49">
        <v>41396</v>
      </c>
      <c r="I192" s="142">
        <v>650000</v>
      </c>
      <c r="J192" s="50">
        <v>42264</v>
      </c>
      <c r="K192" s="42" t="s">
        <v>2051</v>
      </c>
    </row>
    <row r="193" spans="2:243" s="40" customFormat="1" ht="63" x14ac:dyDescent="0.25">
      <c r="B193" s="177"/>
      <c r="C193" s="34">
        <v>188</v>
      </c>
      <c r="D193" s="46" t="s">
        <v>2943</v>
      </c>
      <c r="E193" s="41" t="s">
        <v>9</v>
      </c>
      <c r="F193" s="47" t="s">
        <v>100</v>
      </c>
      <c r="G193" s="48" t="s">
        <v>101</v>
      </c>
      <c r="H193" s="49">
        <v>41264</v>
      </c>
      <c r="I193" s="142">
        <v>131538</v>
      </c>
      <c r="J193" s="50">
        <v>42264</v>
      </c>
      <c r="K193" s="42" t="s">
        <v>2052</v>
      </c>
    </row>
    <row r="194" spans="2:243" s="40" customFormat="1" ht="63" x14ac:dyDescent="0.25">
      <c r="B194" s="177"/>
      <c r="C194" s="34">
        <v>189</v>
      </c>
      <c r="D194" s="35" t="s">
        <v>2839</v>
      </c>
      <c r="E194" s="42" t="s">
        <v>1291</v>
      </c>
      <c r="F194" s="35" t="s">
        <v>1290</v>
      </c>
      <c r="G194" s="62" t="s">
        <v>4261</v>
      </c>
      <c r="H194" s="52">
        <v>39937</v>
      </c>
      <c r="I194" s="133">
        <v>394307</v>
      </c>
      <c r="J194" s="38">
        <v>42265</v>
      </c>
      <c r="K194" s="42" t="s">
        <v>2053</v>
      </c>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C194" s="44"/>
      <c r="ID194" s="44"/>
      <c r="IE194" s="44"/>
      <c r="IF194" s="44"/>
      <c r="IG194" s="44"/>
      <c r="IH194" s="44"/>
      <c r="II194" s="44"/>
    </row>
    <row r="195" spans="2:243" s="40" customFormat="1" ht="63" x14ac:dyDescent="0.25">
      <c r="B195" s="177"/>
      <c r="C195" s="34">
        <v>190</v>
      </c>
      <c r="D195" s="46" t="s">
        <v>2958</v>
      </c>
      <c r="E195" s="41" t="s">
        <v>50</v>
      </c>
      <c r="F195" s="47" t="s">
        <v>453</v>
      </c>
      <c r="G195" s="48" t="s">
        <v>454</v>
      </c>
      <c r="H195" s="49">
        <v>42254</v>
      </c>
      <c r="I195" s="142">
        <v>400000</v>
      </c>
      <c r="J195" s="50">
        <v>42265</v>
      </c>
      <c r="K195" s="42" t="s">
        <v>1889</v>
      </c>
    </row>
    <row r="196" spans="2:243" s="40" customFormat="1" ht="63" x14ac:dyDescent="0.25">
      <c r="B196" s="177"/>
      <c r="C196" s="34">
        <v>191</v>
      </c>
      <c r="D196" s="46" t="s">
        <v>2882</v>
      </c>
      <c r="E196" s="41" t="s">
        <v>59</v>
      </c>
      <c r="F196" s="47" t="s">
        <v>508</v>
      </c>
      <c r="G196" s="48" t="s">
        <v>509</v>
      </c>
      <c r="H196" s="49">
        <v>41656</v>
      </c>
      <c r="I196" s="142">
        <v>47672</v>
      </c>
      <c r="J196" s="50">
        <v>42266</v>
      </c>
      <c r="K196" s="42" t="s">
        <v>2054</v>
      </c>
    </row>
    <row r="197" spans="2:243" s="40" customFormat="1" ht="47.25" x14ac:dyDescent="0.25">
      <c r="B197" s="177"/>
      <c r="C197" s="34">
        <v>192</v>
      </c>
      <c r="D197" s="46" t="s">
        <v>2993</v>
      </c>
      <c r="E197" s="41" t="s">
        <v>130</v>
      </c>
      <c r="F197" s="47" t="s">
        <v>132</v>
      </c>
      <c r="G197" s="151" t="s">
        <v>4296</v>
      </c>
      <c r="H197" s="152">
        <v>42221</v>
      </c>
      <c r="I197" s="142">
        <v>402000</v>
      </c>
      <c r="J197" s="50">
        <v>42266</v>
      </c>
      <c r="K197" s="42" t="s">
        <v>2055</v>
      </c>
    </row>
    <row r="198" spans="2:243" s="40" customFormat="1" ht="78.75" x14ac:dyDescent="0.25">
      <c r="B198" s="177"/>
      <c r="C198" s="34">
        <v>193</v>
      </c>
      <c r="D198" s="46" t="s">
        <v>2959</v>
      </c>
      <c r="E198" s="41" t="s">
        <v>9</v>
      </c>
      <c r="F198" s="47" t="s">
        <v>114</v>
      </c>
      <c r="G198" s="48" t="s">
        <v>115</v>
      </c>
      <c r="H198" s="49">
        <v>40906</v>
      </c>
      <c r="I198" s="142">
        <v>900000</v>
      </c>
      <c r="J198" s="50">
        <v>42266</v>
      </c>
      <c r="K198" s="42" t="s">
        <v>2056</v>
      </c>
    </row>
    <row r="199" spans="2:243" s="40" customFormat="1" ht="63" x14ac:dyDescent="0.25">
      <c r="B199" s="177"/>
      <c r="C199" s="34">
        <v>194</v>
      </c>
      <c r="D199" s="46" t="s">
        <v>2929</v>
      </c>
      <c r="E199" s="41" t="s">
        <v>12</v>
      </c>
      <c r="F199" s="47" t="s">
        <v>160</v>
      </c>
      <c r="G199" s="48" t="s">
        <v>161</v>
      </c>
      <c r="H199" s="49">
        <v>41646</v>
      </c>
      <c r="I199" s="142">
        <v>193475</v>
      </c>
      <c r="J199" s="50">
        <v>42268</v>
      </c>
      <c r="K199" s="42" t="s">
        <v>2057</v>
      </c>
    </row>
    <row r="200" spans="2:243" s="40" customFormat="1" ht="126" x14ac:dyDescent="0.25">
      <c r="B200" s="177"/>
      <c r="C200" s="34">
        <v>195</v>
      </c>
      <c r="D200" s="46" t="s">
        <v>2923</v>
      </c>
      <c r="E200" s="41" t="s">
        <v>545</v>
      </c>
      <c r="F200" s="47" t="s">
        <v>546</v>
      </c>
      <c r="G200" s="48" t="s">
        <v>547</v>
      </c>
      <c r="H200" s="49">
        <v>41904</v>
      </c>
      <c r="I200" s="142">
        <v>132945.57999999999</v>
      </c>
      <c r="J200" s="50">
        <v>42269</v>
      </c>
      <c r="K200" s="42" t="s">
        <v>2058</v>
      </c>
    </row>
    <row r="201" spans="2:243" s="40" customFormat="1" ht="63" x14ac:dyDescent="0.25">
      <c r="B201" s="177"/>
      <c r="C201" s="34">
        <v>196</v>
      </c>
      <c r="D201" s="46" t="s">
        <v>2890</v>
      </c>
      <c r="E201" s="41" t="s">
        <v>67</v>
      </c>
      <c r="F201" s="47" t="s">
        <v>510</v>
      </c>
      <c r="G201" s="48" t="s">
        <v>511</v>
      </c>
      <c r="H201" s="49">
        <v>41480</v>
      </c>
      <c r="I201" s="142">
        <v>610000</v>
      </c>
      <c r="J201" s="50">
        <v>42269</v>
      </c>
      <c r="K201" s="42" t="s">
        <v>2059</v>
      </c>
    </row>
    <row r="202" spans="2:243" s="40" customFormat="1" ht="63" x14ac:dyDescent="0.25">
      <c r="B202" s="177"/>
      <c r="C202" s="34">
        <v>197</v>
      </c>
      <c r="D202" s="46" t="s">
        <v>2891</v>
      </c>
      <c r="E202" s="41" t="s">
        <v>776</v>
      </c>
      <c r="F202" s="47" t="s">
        <v>795</v>
      </c>
      <c r="G202" s="151" t="s">
        <v>4297</v>
      </c>
      <c r="H202" s="152">
        <v>42269</v>
      </c>
      <c r="I202" s="142">
        <v>20000</v>
      </c>
      <c r="J202" s="50">
        <v>42269</v>
      </c>
      <c r="K202" s="42" t="s">
        <v>2060</v>
      </c>
    </row>
    <row r="203" spans="2:243" s="40" customFormat="1" ht="63" x14ac:dyDescent="0.25">
      <c r="B203" s="177"/>
      <c r="C203" s="34">
        <v>198</v>
      </c>
      <c r="D203" s="46" t="s">
        <v>2892</v>
      </c>
      <c r="E203" s="41" t="s">
        <v>59</v>
      </c>
      <c r="F203" s="47" t="s">
        <v>258</v>
      </c>
      <c r="G203" s="48" t="s">
        <v>259</v>
      </c>
      <c r="H203" s="49">
        <v>41488</v>
      </c>
      <c r="I203" s="142">
        <v>48963</v>
      </c>
      <c r="J203" s="50">
        <v>42270</v>
      </c>
      <c r="K203" s="42" t="s">
        <v>2061</v>
      </c>
    </row>
    <row r="204" spans="2:243" s="40" customFormat="1" ht="47.25" x14ac:dyDescent="0.25">
      <c r="B204" s="177"/>
      <c r="C204" s="34">
        <v>199</v>
      </c>
      <c r="D204" s="56" t="s">
        <v>2865</v>
      </c>
      <c r="E204" s="42" t="s">
        <v>882</v>
      </c>
      <c r="F204" s="35" t="s">
        <v>878</v>
      </c>
      <c r="G204" s="55" t="s">
        <v>4298</v>
      </c>
      <c r="H204" s="154">
        <v>42270</v>
      </c>
      <c r="I204" s="133">
        <v>342000</v>
      </c>
      <c r="J204" s="38">
        <v>42270</v>
      </c>
      <c r="K204" s="42" t="s">
        <v>2062</v>
      </c>
    </row>
    <row r="205" spans="2:243" s="40" customFormat="1" ht="63" x14ac:dyDescent="0.25">
      <c r="B205" s="177"/>
      <c r="C205" s="34">
        <v>200</v>
      </c>
      <c r="D205" s="46" t="s">
        <v>2910</v>
      </c>
      <c r="E205" s="41" t="s">
        <v>477</v>
      </c>
      <c r="F205" s="47" t="s">
        <v>478</v>
      </c>
      <c r="G205" s="48" t="s">
        <v>479</v>
      </c>
      <c r="H205" s="49">
        <v>40849</v>
      </c>
      <c r="I205" s="142">
        <v>17978</v>
      </c>
      <c r="J205" s="50">
        <v>42270</v>
      </c>
      <c r="K205" s="42" t="s">
        <v>2063</v>
      </c>
    </row>
    <row r="206" spans="2:243" s="40" customFormat="1" ht="63" x14ac:dyDescent="0.25">
      <c r="B206" s="177"/>
      <c r="C206" s="34">
        <v>201</v>
      </c>
      <c r="D206" s="35" t="s">
        <v>3014</v>
      </c>
      <c r="E206" s="35" t="s">
        <v>1240</v>
      </c>
      <c r="F206" s="61" t="s">
        <v>1845</v>
      </c>
      <c r="G206" s="35" t="s">
        <v>4299</v>
      </c>
      <c r="H206" s="52">
        <v>42272</v>
      </c>
      <c r="I206" s="133">
        <v>305623</v>
      </c>
      <c r="J206" s="38">
        <v>42272</v>
      </c>
      <c r="K206" s="42" t="s">
        <v>2064</v>
      </c>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44"/>
      <c r="FI206" s="44"/>
      <c r="FJ206" s="44"/>
      <c r="FK206" s="44"/>
      <c r="FL206" s="44"/>
      <c r="FM206" s="44"/>
      <c r="FN206" s="44"/>
      <c r="FO206" s="44"/>
      <c r="FP206" s="44"/>
      <c r="FQ206" s="44"/>
      <c r="FR206" s="44"/>
      <c r="FS206" s="44"/>
      <c r="FT206" s="44"/>
      <c r="FU206" s="44"/>
      <c r="FV206" s="44"/>
      <c r="FW206" s="44"/>
      <c r="FX206" s="44"/>
      <c r="FY206" s="44"/>
      <c r="FZ206" s="44"/>
      <c r="GA206" s="44"/>
      <c r="GB206" s="44"/>
      <c r="GC206" s="44"/>
      <c r="GD206" s="44"/>
      <c r="GE206" s="44"/>
      <c r="GF206" s="44"/>
      <c r="GG206" s="44"/>
      <c r="GH206" s="44"/>
      <c r="GI206" s="44"/>
      <c r="GJ206" s="44"/>
      <c r="GK206" s="44"/>
      <c r="GL206" s="44"/>
      <c r="GM206" s="44"/>
      <c r="GN206" s="44"/>
      <c r="GO206" s="44"/>
      <c r="GP206" s="44"/>
      <c r="GQ206" s="44"/>
      <c r="GR206" s="44"/>
      <c r="GS206" s="44"/>
      <c r="GT206" s="44"/>
      <c r="GU206" s="44"/>
      <c r="GV206" s="44"/>
      <c r="GW206" s="44"/>
      <c r="GX206" s="44"/>
      <c r="GY206" s="44"/>
      <c r="GZ206" s="44"/>
      <c r="HA206" s="44"/>
      <c r="HB206" s="44"/>
      <c r="HC206" s="44"/>
      <c r="HD206" s="44"/>
      <c r="HE206" s="44"/>
      <c r="HF206" s="44"/>
      <c r="HG206" s="44"/>
      <c r="HH206" s="44"/>
      <c r="HI206" s="44"/>
      <c r="HJ206" s="44"/>
      <c r="HK206" s="44"/>
      <c r="HL206" s="44"/>
      <c r="HM206" s="44"/>
      <c r="HN206" s="44"/>
      <c r="HO206" s="44"/>
      <c r="HP206" s="44"/>
      <c r="HQ206" s="44"/>
      <c r="HR206" s="44"/>
      <c r="HS206" s="44"/>
      <c r="HT206" s="44"/>
      <c r="HU206" s="44"/>
      <c r="HV206" s="44"/>
      <c r="HW206" s="44"/>
      <c r="HX206" s="44"/>
      <c r="HY206" s="44"/>
      <c r="HZ206" s="44"/>
      <c r="IA206" s="44"/>
    </row>
    <row r="207" spans="2:243" s="40" customFormat="1" ht="47.25" x14ac:dyDescent="0.25">
      <c r="B207" s="177"/>
      <c r="C207" s="34">
        <v>202</v>
      </c>
      <c r="D207" s="35" t="s">
        <v>2834</v>
      </c>
      <c r="E207" s="35" t="s">
        <v>1240</v>
      </c>
      <c r="F207" s="60" t="s">
        <v>1209</v>
      </c>
      <c r="G207" s="36"/>
      <c r="H207" s="52">
        <v>42272</v>
      </c>
      <c r="I207" s="133">
        <v>27685</v>
      </c>
      <c r="J207" s="38">
        <v>42272</v>
      </c>
      <c r="K207" s="42" t="s">
        <v>2065</v>
      </c>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c r="DE207" s="44"/>
      <c r="DF207" s="44"/>
      <c r="DG207" s="44"/>
      <c r="DH207" s="44"/>
      <c r="DI207" s="44"/>
      <c r="DJ207" s="44"/>
      <c r="DK207" s="44"/>
      <c r="DL207" s="44"/>
      <c r="DM207" s="44"/>
      <c r="DN207" s="44"/>
      <c r="DO207" s="44"/>
      <c r="DP207" s="44"/>
      <c r="DQ207" s="44"/>
      <c r="DR207" s="44"/>
      <c r="DS207" s="44"/>
      <c r="DT207" s="44"/>
      <c r="DU207" s="44"/>
      <c r="DV207" s="44"/>
      <c r="DW207" s="44"/>
      <c r="DX207" s="44"/>
      <c r="DY207" s="44"/>
      <c r="DZ207" s="44"/>
      <c r="EA207" s="44"/>
      <c r="EB207" s="44"/>
      <c r="EC207" s="44"/>
      <c r="ED207" s="44"/>
      <c r="EE207" s="44"/>
      <c r="EF207" s="44"/>
      <c r="EG207" s="44"/>
      <c r="EH207" s="44"/>
      <c r="EI207" s="44"/>
      <c r="EJ207" s="44"/>
      <c r="EK207" s="44"/>
      <c r="EL207" s="44"/>
      <c r="EM207" s="44"/>
      <c r="EN207" s="44"/>
      <c r="EO207" s="44"/>
      <c r="EP207" s="44"/>
      <c r="EQ207" s="44"/>
      <c r="ER207" s="44"/>
      <c r="ES207" s="44"/>
      <c r="ET207" s="44"/>
      <c r="EU207" s="44"/>
      <c r="EV207" s="44"/>
      <c r="EW207" s="44"/>
      <c r="EX207" s="44"/>
      <c r="EY207" s="44"/>
      <c r="EZ207" s="44"/>
      <c r="FA207" s="44"/>
      <c r="FB207" s="44"/>
      <c r="FC207" s="44"/>
      <c r="FD207" s="44"/>
      <c r="FE207" s="44"/>
      <c r="FF207" s="44"/>
      <c r="FG207" s="44"/>
      <c r="FH207" s="44"/>
      <c r="FI207" s="44"/>
      <c r="FJ207" s="44"/>
      <c r="FK207" s="44"/>
      <c r="FL207" s="44"/>
      <c r="FM207" s="44"/>
      <c r="FN207" s="44"/>
      <c r="FO207" s="44"/>
      <c r="FP207" s="44"/>
      <c r="FQ207" s="44"/>
      <c r="FR207" s="44"/>
      <c r="FS207" s="44"/>
      <c r="FT207" s="44"/>
      <c r="FU207" s="44"/>
      <c r="FV207" s="44"/>
      <c r="FW207" s="44"/>
      <c r="FX207" s="44"/>
      <c r="FY207" s="44"/>
      <c r="FZ207" s="44"/>
      <c r="GA207" s="44"/>
      <c r="GB207" s="44"/>
      <c r="GC207" s="44"/>
      <c r="GD207" s="44"/>
      <c r="GE207" s="44"/>
      <c r="GF207" s="44"/>
      <c r="GG207" s="44"/>
      <c r="GH207" s="44"/>
      <c r="GI207" s="44"/>
      <c r="GJ207" s="44"/>
      <c r="GK207" s="44"/>
      <c r="GL207" s="44"/>
      <c r="GM207" s="44"/>
      <c r="GN207" s="44"/>
      <c r="GO207" s="44"/>
      <c r="GP207" s="44"/>
      <c r="GQ207" s="44"/>
      <c r="GR207" s="44"/>
      <c r="GS207" s="44"/>
      <c r="GT207" s="44"/>
      <c r="GU207" s="44"/>
      <c r="GV207" s="44"/>
      <c r="GW207" s="44"/>
      <c r="GX207" s="44"/>
      <c r="GY207" s="44"/>
      <c r="GZ207" s="44"/>
      <c r="HA207" s="44"/>
      <c r="HB207" s="44"/>
      <c r="HC207" s="44"/>
      <c r="HD207" s="44"/>
      <c r="HE207" s="44"/>
      <c r="HF207" s="44"/>
      <c r="HG207" s="44"/>
      <c r="HH207" s="44"/>
      <c r="HI207" s="44"/>
      <c r="HJ207" s="44"/>
      <c r="HK207" s="44"/>
      <c r="HL207" s="44"/>
      <c r="HM207" s="44"/>
      <c r="HN207" s="44"/>
      <c r="HO207" s="44"/>
      <c r="HP207" s="44"/>
      <c r="HQ207" s="44"/>
      <c r="HR207" s="44"/>
      <c r="HS207" s="44"/>
      <c r="HT207" s="44"/>
      <c r="HU207" s="44"/>
      <c r="HV207" s="44"/>
      <c r="HW207" s="44"/>
      <c r="HX207" s="44"/>
      <c r="HY207" s="44"/>
      <c r="HZ207" s="44"/>
      <c r="IA207" s="44"/>
    </row>
    <row r="208" spans="2:243" s="40" customFormat="1" ht="204.75" x14ac:dyDescent="0.25">
      <c r="B208" s="177"/>
      <c r="C208" s="34">
        <v>203</v>
      </c>
      <c r="D208" s="46" t="s">
        <v>2832</v>
      </c>
      <c r="E208" s="41" t="s">
        <v>550</v>
      </c>
      <c r="F208" s="47" t="s">
        <v>551</v>
      </c>
      <c r="G208" s="48" t="s">
        <v>552</v>
      </c>
      <c r="H208" s="49">
        <v>39925</v>
      </c>
      <c r="I208" s="142">
        <v>48120</v>
      </c>
      <c r="J208" s="50">
        <v>42273</v>
      </c>
      <c r="K208" s="42" t="s">
        <v>2066</v>
      </c>
    </row>
    <row r="209" spans="2:243" s="40" customFormat="1" ht="63" x14ac:dyDescent="0.25">
      <c r="B209" s="177"/>
      <c r="C209" s="34">
        <v>204</v>
      </c>
      <c r="D209" s="35" t="s">
        <v>3016</v>
      </c>
      <c r="E209" s="35" t="s">
        <v>1244</v>
      </c>
      <c r="F209" s="35" t="s">
        <v>1877</v>
      </c>
      <c r="G209" s="35" t="s">
        <v>1842</v>
      </c>
      <c r="H209" s="52">
        <v>42273</v>
      </c>
      <c r="I209" s="133">
        <v>149693</v>
      </c>
      <c r="J209" s="38">
        <v>42273</v>
      </c>
      <c r="K209" s="42" t="s">
        <v>2067</v>
      </c>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c r="CO209" s="44"/>
      <c r="CP209" s="44"/>
      <c r="CQ209" s="44"/>
      <c r="CR209" s="44"/>
      <c r="CS209" s="44"/>
      <c r="CT209" s="44"/>
      <c r="CU209" s="44"/>
      <c r="CV209" s="44"/>
      <c r="CW209" s="44"/>
      <c r="CX209" s="44"/>
      <c r="CY209" s="44"/>
      <c r="CZ209" s="44"/>
      <c r="DA209" s="44"/>
      <c r="DB209" s="44"/>
      <c r="DC209" s="44"/>
      <c r="DD209" s="44"/>
      <c r="DE209" s="44"/>
      <c r="DF209" s="44"/>
      <c r="DG209" s="44"/>
      <c r="DH209" s="44"/>
      <c r="DI209" s="44"/>
      <c r="DJ209" s="44"/>
      <c r="DK209" s="44"/>
      <c r="DL209" s="44"/>
      <c r="DM209" s="44"/>
      <c r="DN209" s="44"/>
      <c r="DO209" s="44"/>
      <c r="DP209" s="44"/>
      <c r="DQ209" s="44"/>
      <c r="DR209" s="44"/>
      <c r="DS209" s="44"/>
      <c r="DT209" s="44"/>
      <c r="DU209" s="44"/>
      <c r="DV209" s="44"/>
      <c r="DW209" s="44"/>
      <c r="DX209" s="44"/>
      <c r="DY209" s="44"/>
      <c r="DZ209" s="44"/>
      <c r="EA209" s="44"/>
      <c r="EB209" s="44"/>
      <c r="EC209" s="44"/>
      <c r="ED209" s="44"/>
      <c r="EE209" s="44"/>
      <c r="EF209" s="44"/>
      <c r="EG209" s="44"/>
      <c r="EH209" s="44"/>
      <c r="EI209" s="44"/>
      <c r="EJ209" s="44"/>
      <c r="EK209" s="44"/>
      <c r="EL209" s="44"/>
      <c r="EM209" s="44"/>
      <c r="EN209" s="44"/>
      <c r="EO209" s="44"/>
      <c r="EP209" s="44"/>
      <c r="EQ209" s="44"/>
      <c r="ER209" s="44"/>
      <c r="ES209" s="44"/>
      <c r="ET209" s="44"/>
      <c r="EU209" s="44"/>
      <c r="EV209" s="44"/>
      <c r="EW209" s="44"/>
      <c r="EX209" s="44"/>
      <c r="EY209" s="44"/>
      <c r="EZ209" s="44"/>
      <c r="FA209" s="44"/>
      <c r="FB209" s="44"/>
      <c r="FC209" s="44"/>
      <c r="FD209" s="44"/>
      <c r="FE209" s="44"/>
      <c r="FF209" s="44"/>
      <c r="FG209" s="44"/>
      <c r="FH209" s="44"/>
      <c r="FI209" s="44"/>
      <c r="FJ209" s="44"/>
      <c r="FK209" s="44"/>
      <c r="FL209" s="44"/>
      <c r="FM209" s="44"/>
      <c r="FN209" s="44"/>
      <c r="FO209" s="44"/>
      <c r="FP209" s="44"/>
      <c r="FQ209" s="44"/>
      <c r="FR209" s="44"/>
      <c r="FS209" s="44"/>
      <c r="FT209" s="44"/>
      <c r="FU209" s="44"/>
      <c r="FV209" s="44"/>
      <c r="FW209" s="44"/>
      <c r="FX209" s="44"/>
      <c r="FY209" s="44"/>
      <c r="FZ209" s="44"/>
      <c r="GA209" s="44"/>
      <c r="GB209" s="44"/>
      <c r="GC209" s="44"/>
      <c r="GD209" s="44"/>
      <c r="GE209" s="44"/>
      <c r="GF209" s="44"/>
      <c r="GG209" s="44"/>
      <c r="GH209" s="44"/>
      <c r="GI209" s="44"/>
      <c r="GJ209" s="44"/>
      <c r="GK209" s="44"/>
      <c r="GL209" s="44"/>
      <c r="GM209" s="44"/>
      <c r="GN209" s="44"/>
      <c r="GO209" s="44"/>
      <c r="GP209" s="44"/>
      <c r="GQ209" s="44"/>
      <c r="GR209" s="44"/>
      <c r="GS209" s="44"/>
      <c r="GT209" s="44"/>
      <c r="GU209" s="44"/>
      <c r="GV209" s="44"/>
      <c r="GW209" s="44"/>
      <c r="GX209" s="44"/>
      <c r="GY209" s="44"/>
      <c r="GZ209" s="44"/>
      <c r="HA209" s="44"/>
      <c r="HB209" s="44"/>
      <c r="HC209" s="44"/>
      <c r="HD209" s="44"/>
      <c r="HE209" s="44"/>
      <c r="HF209" s="44"/>
      <c r="HG209" s="44"/>
      <c r="HH209" s="44"/>
      <c r="HI209" s="44"/>
      <c r="HJ209" s="44"/>
      <c r="HK209" s="44"/>
      <c r="HL209" s="44"/>
      <c r="HM209" s="44"/>
      <c r="HN209" s="44"/>
      <c r="HO209" s="44"/>
      <c r="HP209" s="44"/>
      <c r="HQ209" s="44"/>
      <c r="HR209" s="44"/>
      <c r="HS209" s="44"/>
      <c r="HT209" s="44"/>
      <c r="HU209" s="44"/>
      <c r="HV209" s="44"/>
      <c r="HW209" s="44"/>
      <c r="HX209" s="44"/>
      <c r="HY209" s="44"/>
      <c r="HZ209" s="44"/>
      <c r="IA209" s="44"/>
    </row>
    <row r="210" spans="2:243" s="40" customFormat="1" ht="47.25" x14ac:dyDescent="0.25">
      <c r="B210" s="177"/>
      <c r="C210" s="34">
        <v>205</v>
      </c>
      <c r="D210" s="46" t="s">
        <v>2993</v>
      </c>
      <c r="E210" s="41" t="s">
        <v>130</v>
      </c>
      <c r="F210" s="47" t="s">
        <v>132</v>
      </c>
      <c r="G210" s="151" t="s">
        <v>4296</v>
      </c>
      <c r="H210" s="152">
        <v>42221</v>
      </c>
      <c r="I210" s="142">
        <v>134088</v>
      </c>
      <c r="J210" s="50">
        <v>42275</v>
      </c>
      <c r="K210" s="42" t="s">
        <v>2068</v>
      </c>
    </row>
    <row r="211" spans="2:243" s="40" customFormat="1" ht="57.75" customHeight="1" x14ac:dyDescent="0.25">
      <c r="B211" s="177"/>
      <c r="C211" s="34">
        <v>206</v>
      </c>
      <c r="D211" s="46" t="s">
        <v>2993</v>
      </c>
      <c r="E211" s="41" t="s">
        <v>130</v>
      </c>
      <c r="F211" s="47" t="s">
        <v>131</v>
      </c>
      <c r="G211" s="151" t="s">
        <v>4296</v>
      </c>
      <c r="H211" s="152">
        <v>42221</v>
      </c>
      <c r="I211" s="142">
        <v>115295</v>
      </c>
      <c r="J211" s="50">
        <v>42275</v>
      </c>
      <c r="K211" s="42" t="s">
        <v>2069</v>
      </c>
    </row>
    <row r="212" spans="2:243" s="40" customFormat="1" ht="47.25" x14ac:dyDescent="0.25">
      <c r="B212" s="177"/>
      <c r="C212" s="34">
        <v>207</v>
      </c>
      <c r="D212" s="56" t="s">
        <v>2865</v>
      </c>
      <c r="E212" s="35" t="s">
        <v>877</v>
      </c>
      <c r="F212" s="35" t="s">
        <v>881</v>
      </c>
      <c r="G212" s="55" t="s">
        <v>4300</v>
      </c>
      <c r="H212" s="154">
        <v>42277</v>
      </c>
      <c r="I212" s="133">
        <v>105000</v>
      </c>
      <c r="J212" s="38">
        <v>42277</v>
      </c>
      <c r="K212" s="42" t="s">
        <v>2070</v>
      </c>
    </row>
    <row r="213" spans="2:243" s="40" customFormat="1" ht="141.75" x14ac:dyDescent="0.25">
      <c r="B213" s="177"/>
      <c r="C213" s="34">
        <v>208</v>
      </c>
      <c r="D213" s="55" t="s">
        <v>2831</v>
      </c>
      <c r="E213" s="41" t="s">
        <v>555</v>
      </c>
      <c r="F213" s="47" t="s">
        <v>556</v>
      </c>
      <c r="G213" s="48" t="s">
        <v>557</v>
      </c>
      <c r="H213" s="49">
        <v>40497</v>
      </c>
      <c r="I213" s="142">
        <v>60000</v>
      </c>
      <c r="J213" s="50">
        <v>42277</v>
      </c>
      <c r="K213" s="42" t="s">
        <v>1947</v>
      </c>
      <c r="IC213" s="33"/>
      <c r="ID213" s="33"/>
      <c r="IE213" s="33"/>
      <c r="IF213" s="33"/>
      <c r="IG213" s="33"/>
      <c r="IH213" s="33"/>
      <c r="II213" s="33"/>
    </row>
    <row r="214" spans="2:243" s="40" customFormat="1" ht="47.25" x14ac:dyDescent="0.25">
      <c r="B214" s="177"/>
      <c r="C214" s="34">
        <v>209</v>
      </c>
      <c r="D214" s="46" t="s">
        <v>2861</v>
      </c>
      <c r="E214" s="41" t="s">
        <v>782</v>
      </c>
      <c r="F214" s="47" t="s">
        <v>783</v>
      </c>
      <c r="G214" s="151" t="s">
        <v>4301</v>
      </c>
      <c r="H214" s="152">
        <v>42278</v>
      </c>
      <c r="I214" s="142">
        <v>170000</v>
      </c>
      <c r="J214" s="50">
        <v>42278</v>
      </c>
      <c r="K214" s="42" t="s">
        <v>1902</v>
      </c>
    </row>
    <row r="215" spans="2:243" s="40" customFormat="1" ht="94.5" x14ac:dyDescent="0.25">
      <c r="B215" s="177"/>
      <c r="C215" s="34">
        <v>210</v>
      </c>
      <c r="D215" s="46" t="s">
        <v>2960</v>
      </c>
      <c r="E215" s="41" t="s">
        <v>690</v>
      </c>
      <c r="F215" s="47" t="s">
        <v>691</v>
      </c>
      <c r="G215" s="151" t="s">
        <v>4302</v>
      </c>
      <c r="H215" s="152">
        <v>42278</v>
      </c>
      <c r="I215" s="142">
        <v>150000</v>
      </c>
      <c r="J215" s="50">
        <v>42278</v>
      </c>
      <c r="K215" s="42" t="s">
        <v>1995</v>
      </c>
    </row>
    <row r="216" spans="2:243" s="40" customFormat="1" ht="94.5" x14ac:dyDescent="0.25">
      <c r="B216" s="177"/>
      <c r="C216" s="34">
        <v>211</v>
      </c>
      <c r="D216" s="46" t="s">
        <v>2960</v>
      </c>
      <c r="E216" s="41" t="s">
        <v>690</v>
      </c>
      <c r="F216" s="47" t="s">
        <v>691</v>
      </c>
      <c r="G216" s="151" t="s">
        <v>4302</v>
      </c>
      <c r="H216" s="152">
        <v>42278</v>
      </c>
      <c r="I216" s="142">
        <v>635000</v>
      </c>
      <c r="J216" s="50">
        <v>42278</v>
      </c>
      <c r="K216" s="42" t="s">
        <v>2071</v>
      </c>
    </row>
    <row r="217" spans="2:243" s="40" customFormat="1" ht="78.75" x14ac:dyDescent="0.25">
      <c r="B217" s="177"/>
      <c r="C217" s="34">
        <v>212</v>
      </c>
      <c r="D217" s="46" t="s">
        <v>2861</v>
      </c>
      <c r="E217" s="41" t="s">
        <v>67</v>
      </c>
      <c r="F217" s="47" t="s">
        <v>424</v>
      </c>
      <c r="G217" s="48" t="s">
        <v>425</v>
      </c>
      <c r="H217" s="49">
        <v>40987</v>
      </c>
      <c r="I217" s="142">
        <v>2383000</v>
      </c>
      <c r="J217" s="50">
        <v>42278</v>
      </c>
      <c r="K217" s="42" t="s">
        <v>2072</v>
      </c>
    </row>
    <row r="218" spans="2:243" s="40" customFormat="1" ht="63" x14ac:dyDescent="0.25">
      <c r="B218" s="177"/>
      <c r="C218" s="34">
        <v>213</v>
      </c>
      <c r="D218" s="46" t="s">
        <v>2893</v>
      </c>
      <c r="E218" s="41" t="s">
        <v>9</v>
      </c>
      <c r="F218" s="47" t="s">
        <v>523</v>
      </c>
      <c r="G218" s="48" t="s">
        <v>524</v>
      </c>
      <c r="H218" s="49">
        <v>42268</v>
      </c>
      <c r="I218" s="142">
        <v>350000</v>
      </c>
      <c r="J218" s="50">
        <v>42278</v>
      </c>
      <c r="K218" s="42" t="s">
        <v>2073</v>
      </c>
    </row>
    <row r="219" spans="2:243" s="40" customFormat="1" ht="141.75" x14ac:dyDescent="0.25">
      <c r="B219" s="177"/>
      <c r="C219" s="34">
        <v>214</v>
      </c>
      <c r="D219" s="55" t="s">
        <v>2831</v>
      </c>
      <c r="E219" s="41" t="s">
        <v>555</v>
      </c>
      <c r="F219" s="47" t="s">
        <v>556</v>
      </c>
      <c r="G219" s="48" t="s">
        <v>557</v>
      </c>
      <c r="H219" s="49">
        <v>40497</v>
      </c>
      <c r="I219" s="142">
        <v>22776</v>
      </c>
      <c r="J219" s="50">
        <v>42278</v>
      </c>
      <c r="K219" s="42" t="s">
        <v>2074</v>
      </c>
      <c r="IC219" s="33"/>
      <c r="ID219" s="33"/>
      <c r="IE219" s="33"/>
      <c r="IF219" s="33"/>
      <c r="IG219" s="33"/>
      <c r="IH219" s="33"/>
      <c r="II219" s="33"/>
    </row>
    <row r="220" spans="2:243" s="40" customFormat="1" ht="47.25" x14ac:dyDescent="0.25">
      <c r="B220" s="177"/>
      <c r="C220" s="34">
        <v>215</v>
      </c>
      <c r="D220" s="56" t="s">
        <v>2865</v>
      </c>
      <c r="E220" s="42" t="s">
        <v>1282</v>
      </c>
      <c r="F220" s="35" t="s">
        <v>1284</v>
      </c>
      <c r="G220" s="55" t="s">
        <v>4266</v>
      </c>
      <c r="H220" s="154">
        <v>42280</v>
      </c>
      <c r="I220" s="133">
        <v>5000</v>
      </c>
      <c r="J220" s="38">
        <v>42280</v>
      </c>
      <c r="K220" s="42" t="s">
        <v>2075</v>
      </c>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row>
    <row r="221" spans="2:243" s="40" customFormat="1" ht="94.5" x14ac:dyDescent="0.25">
      <c r="B221" s="177"/>
      <c r="C221" s="34">
        <v>216</v>
      </c>
      <c r="D221" s="46" t="s">
        <v>2874</v>
      </c>
      <c r="E221" s="41" t="s">
        <v>67</v>
      </c>
      <c r="F221" s="47" t="s">
        <v>422</v>
      </c>
      <c r="G221" s="48" t="s">
        <v>423</v>
      </c>
      <c r="H221" s="49">
        <v>42214</v>
      </c>
      <c r="I221" s="142">
        <v>848200</v>
      </c>
      <c r="J221" s="50">
        <v>42282</v>
      </c>
      <c r="K221" s="42" t="s">
        <v>2076</v>
      </c>
    </row>
    <row r="222" spans="2:243" s="40" customFormat="1" ht="110.25" x14ac:dyDescent="0.25">
      <c r="B222" s="177"/>
      <c r="C222" s="34">
        <v>217</v>
      </c>
      <c r="D222" s="46" t="s">
        <v>2875</v>
      </c>
      <c r="E222" s="41" t="s">
        <v>67</v>
      </c>
      <c r="F222" s="47" t="s">
        <v>412</v>
      </c>
      <c r="G222" s="48" t="s">
        <v>413</v>
      </c>
      <c r="H222" s="49">
        <v>42214</v>
      </c>
      <c r="I222" s="142">
        <v>737000</v>
      </c>
      <c r="J222" s="50">
        <v>42282</v>
      </c>
      <c r="K222" s="42" t="s">
        <v>2077</v>
      </c>
      <c r="IC222" s="39"/>
      <c r="ID222" s="39"/>
      <c r="IE222" s="39"/>
      <c r="IF222" s="39"/>
      <c r="IG222" s="39"/>
      <c r="IH222" s="39"/>
      <c r="II222" s="39"/>
    </row>
    <row r="223" spans="2:243" s="40" customFormat="1" ht="47.25" x14ac:dyDescent="0.25">
      <c r="B223" s="177"/>
      <c r="C223" s="34">
        <v>218</v>
      </c>
      <c r="D223" s="46" t="s">
        <v>2930</v>
      </c>
      <c r="E223" s="41" t="s">
        <v>389</v>
      </c>
      <c r="F223" s="47" t="s">
        <v>619</v>
      </c>
      <c r="G223" s="48" t="s">
        <v>620</v>
      </c>
      <c r="H223" s="49">
        <v>41758</v>
      </c>
      <c r="I223" s="142">
        <v>270000</v>
      </c>
      <c r="J223" s="50">
        <v>42290</v>
      </c>
      <c r="K223" s="42" t="s">
        <v>2078</v>
      </c>
    </row>
    <row r="224" spans="2:243" s="40" customFormat="1" ht="94.5" x14ac:dyDescent="0.25">
      <c r="B224" s="177"/>
      <c r="C224" s="34">
        <v>219</v>
      </c>
      <c r="D224" s="46" t="s">
        <v>2919</v>
      </c>
      <c r="E224" s="41" t="s">
        <v>392</v>
      </c>
      <c r="F224" s="47" t="s">
        <v>567</v>
      </c>
      <c r="G224" s="48" t="s">
        <v>568</v>
      </c>
      <c r="H224" s="49">
        <v>41852</v>
      </c>
      <c r="I224" s="142">
        <v>171984</v>
      </c>
      <c r="J224" s="50">
        <v>42290</v>
      </c>
      <c r="K224" s="42" t="s">
        <v>2079</v>
      </c>
      <c r="IC224" s="39"/>
      <c r="ID224" s="39"/>
      <c r="IE224" s="39"/>
      <c r="IF224" s="39"/>
      <c r="IG224" s="39"/>
      <c r="IH224" s="39"/>
      <c r="II224" s="39"/>
    </row>
    <row r="225" spans="2:243" s="40" customFormat="1" ht="78.75" x14ac:dyDescent="0.25">
      <c r="B225" s="177"/>
      <c r="C225" s="34">
        <v>220</v>
      </c>
      <c r="D225" s="46" t="s">
        <v>2919</v>
      </c>
      <c r="E225" s="41" t="s">
        <v>392</v>
      </c>
      <c r="F225" s="47" t="s">
        <v>517</v>
      </c>
      <c r="G225" s="48" t="s">
        <v>518</v>
      </c>
      <c r="H225" s="49">
        <v>41852</v>
      </c>
      <c r="I225" s="142">
        <v>171984</v>
      </c>
      <c r="J225" s="50">
        <v>42290</v>
      </c>
      <c r="K225" s="42" t="s">
        <v>2079</v>
      </c>
      <c r="IC225" s="39"/>
      <c r="ID225" s="39"/>
      <c r="IE225" s="39"/>
      <c r="IF225" s="39"/>
      <c r="IG225" s="39"/>
      <c r="IH225" s="39"/>
      <c r="II225" s="39"/>
    </row>
    <row r="226" spans="2:243" s="40" customFormat="1" ht="94.5" x14ac:dyDescent="0.25">
      <c r="B226" s="177"/>
      <c r="C226" s="34">
        <v>221</v>
      </c>
      <c r="D226" s="46" t="s">
        <v>2941</v>
      </c>
      <c r="E226" s="41" t="s">
        <v>4</v>
      </c>
      <c r="F226" s="47" t="s">
        <v>304</v>
      </c>
      <c r="G226" s="48" t="s">
        <v>305</v>
      </c>
      <c r="H226" s="49">
        <v>41498</v>
      </c>
      <c r="I226" s="142">
        <v>750000</v>
      </c>
      <c r="J226" s="50">
        <v>42290</v>
      </c>
      <c r="K226" s="42" t="s">
        <v>2080</v>
      </c>
    </row>
    <row r="227" spans="2:243" s="40" customFormat="1" ht="47.25" x14ac:dyDescent="0.25">
      <c r="B227" s="177"/>
      <c r="C227" s="34">
        <v>222</v>
      </c>
      <c r="D227" s="46" t="s">
        <v>2931</v>
      </c>
      <c r="E227" s="41" t="s">
        <v>328</v>
      </c>
      <c r="F227" s="47" t="s">
        <v>329</v>
      </c>
      <c r="G227" s="151" t="s">
        <v>4303</v>
      </c>
      <c r="H227" s="152">
        <v>42200</v>
      </c>
      <c r="I227" s="142">
        <v>1150000</v>
      </c>
      <c r="J227" s="50">
        <v>42291</v>
      </c>
      <c r="K227" s="42" t="s">
        <v>2081</v>
      </c>
    </row>
    <row r="228" spans="2:243" s="40" customFormat="1" ht="31.5" x14ac:dyDescent="0.25">
      <c r="B228" s="177"/>
      <c r="C228" s="34">
        <v>223</v>
      </c>
      <c r="D228" s="62" t="s">
        <v>3021</v>
      </c>
      <c r="E228" s="63" t="s">
        <v>1297</v>
      </c>
      <c r="F228" s="64" t="s">
        <v>1296</v>
      </c>
      <c r="G228" s="62">
        <v>2102015</v>
      </c>
      <c r="H228" s="52">
        <v>42279</v>
      </c>
      <c r="I228" s="133">
        <v>10000</v>
      </c>
      <c r="J228" s="65">
        <v>42291</v>
      </c>
      <c r="K228" s="42" t="s">
        <v>1896</v>
      </c>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row>
    <row r="229" spans="2:243" s="40" customFormat="1" ht="47.25" x14ac:dyDescent="0.25">
      <c r="B229" s="177"/>
      <c r="C229" s="34">
        <v>224</v>
      </c>
      <c r="D229" s="46" t="s">
        <v>2989</v>
      </c>
      <c r="E229" s="41" t="s">
        <v>47</v>
      </c>
      <c r="F229" s="47" t="s">
        <v>512</v>
      </c>
      <c r="G229" s="48" t="s">
        <v>513</v>
      </c>
      <c r="H229" s="49">
        <v>42144</v>
      </c>
      <c r="I229" s="142">
        <v>360000</v>
      </c>
      <c r="J229" s="50">
        <v>42291</v>
      </c>
      <c r="K229" s="42" t="s">
        <v>2082</v>
      </c>
    </row>
    <row r="230" spans="2:243" s="40" customFormat="1" ht="47.25" x14ac:dyDescent="0.25">
      <c r="B230" s="177"/>
      <c r="C230" s="34">
        <v>225</v>
      </c>
      <c r="D230" s="51" t="s">
        <v>2831</v>
      </c>
      <c r="E230" s="41" t="s">
        <v>12</v>
      </c>
      <c r="F230" s="47" t="s">
        <v>239</v>
      </c>
      <c r="G230" s="48" t="s">
        <v>240</v>
      </c>
      <c r="H230" s="49">
        <v>42079</v>
      </c>
      <c r="I230" s="142">
        <v>506435</v>
      </c>
      <c r="J230" s="50">
        <v>42292</v>
      </c>
      <c r="K230" s="42" t="s">
        <v>1939</v>
      </c>
    </row>
    <row r="231" spans="2:243" s="40" customFormat="1" ht="94.5" x14ac:dyDescent="0.25">
      <c r="B231" s="177"/>
      <c r="C231" s="34">
        <v>226</v>
      </c>
      <c r="D231" s="46" t="s">
        <v>2876</v>
      </c>
      <c r="E231" s="41" t="s">
        <v>9</v>
      </c>
      <c r="F231" s="47" t="s">
        <v>166</v>
      </c>
      <c r="G231" s="48" t="s">
        <v>167</v>
      </c>
      <c r="H231" s="49">
        <v>40888</v>
      </c>
      <c r="I231" s="142">
        <v>389600</v>
      </c>
      <c r="J231" s="50">
        <v>42293</v>
      </c>
      <c r="K231" s="42" t="s">
        <v>2083</v>
      </c>
    </row>
    <row r="232" spans="2:243" s="40" customFormat="1" ht="63" x14ac:dyDescent="0.25">
      <c r="B232" s="177"/>
      <c r="C232" s="34">
        <v>227</v>
      </c>
      <c r="D232" s="46" t="s">
        <v>2897</v>
      </c>
      <c r="E232" s="41" t="s">
        <v>59</v>
      </c>
      <c r="F232" s="47" t="s">
        <v>521</v>
      </c>
      <c r="G232" s="48" t="s">
        <v>522</v>
      </c>
      <c r="H232" s="49">
        <v>42079</v>
      </c>
      <c r="I232" s="142">
        <v>83000</v>
      </c>
      <c r="J232" s="50">
        <v>42293</v>
      </c>
      <c r="K232" s="42" t="s">
        <v>2084</v>
      </c>
      <c r="IC232" s="44"/>
      <c r="ID232" s="44"/>
      <c r="IE232" s="44"/>
      <c r="IF232" s="44"/>
      <c r="IG232" s="44"/>
      <c r="IH232" s="44"/>
      <c r="II232" s="44"/>
    </row>
    <row r="233" spans="2:243" s="40" customFormat="1" ht="94.5" x14ac:dyDescent="0.25">
      <c r="B233" s="177"/>
      <c r="C233" s="34">
        <v>228</v>
      </c>
      <c r="D233" s="46" t="s">
        <v>2925</v>
      </c>
      <c r="E233" s="41" t="s">
        <v>330</v>
      </c>
      <c r="F233" s="47" t="s">
        <v>331</v>
      </c>
      <c r="G233" s="151" t="s">
        <v>4304</v>
      </c>
      <c r="H233" s="152">
        <v>42296</v>
      </c>
      <c r="I233" s="142">
        <v>150000</v>
      </c>
      <c r="J233" s="50">
        <v>42296</v>
      </c>
      <c r="K233" s="42" t="s">
        <v>1995</v>
      </c>
    </row>
    <row r="234" spans="2:243" s="40" customFormat="1" ht="63" x14ac:dyDescent="0.25">
      <c r="B234" s="177"/>
      <c r="C234" s="34">
        <v>229</v>
      </c>
      <c r="D234" s="46" t="s">
        <v>2883</v>
      </c>
      <c r="E234" s="41" t="s">
        <v>59</v>
      </c>
      <c r="F234" s="47" t="s">
        <v>237</v>
      </c>
      <c r="G234" s="48" t="s">
        <v>238</v>
      </c>
      <c r="H234" s="49">
        <v>41487</v>
      </c>
      <c r="I234" s="142">
        <v>243526</v>
      </c>
      <c r="J234" s="50">
        <v>42297</v>
      </c>
      <c r="K234" s="42" t="s">
        <v>2085</v>
      </c>
    </row>
    <row r="235" spans="2:243" s="40" customFormat="1" ht="63" x14ac:dyDescent="0.25">
      <c r="B235" s="177"/>
      <c r="C235" s="34">
        <v>230</v>
      </c>
      <c r="D235" s="35" t="s">
        <v>3017</v>
      </c>
      <c r="E235" s="35" t="s">
        <v>1246</v>
      </c>
      <c r="F235" s="35" t="s">
        <v>1867</v>
      </c>
      <c r="G235" s="35" t="s">
        <v>4627</v>
      </c>
      <c r="H235" s="52">
        <v>42298</v>
      </c>
      <c r="I235" s="133">
        <v>35833</v>
      </c>
      <c r="J235" s="38">
        <v>42298</v>
      </c>
      <c r="K235" s="42" t="s">
        <v>2086</v>
      </c>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c r="BZ235" s="44"/>
      <c r="CA235" s="44"/>
      <c r="CB235" s="44"/>
      <c r="CC235" s="44"/>
      <c r="CD235" s="44"/>
      <c r="CE235" s="44"/>
      <c r="CF235" s="44"/>
      <c r="CG235" s="44"/>
      <c r="CH235" s="44"/>
      <c r="CI235" s="44"/>
      <c r="CJ235" s="44"/>
      <c r="CK235" s="44"/>
      <c r="CL235" s="44"/>
      <c r="CM235" s="44"/>
      <c r="CN235" s="44"/>
      <c r="CO235" s="44"/>
      <c r="CP235" s="44"/>
      <c r="CQ235" s="44"/>
      <c r="CR235" s="44"/>
      <c r="CS235" s="44"/>
      <c r="CT235" s="44"/>
      <c r="CU235" s="44"/>
      <c r="CV235" s="44"/>
      <c r="CW235" s="44"/>
      <c r="CX235" s="44"/>
      <c r="CY235" s="44"/>
      <c r="CZ235" s="44"/>
      <c r="DA235" s="44"/>
      <c r="DB235" s="44"/>
      <c r="DC235" s="44"/>
      <c r="DD235" s="44"/>
      <c r="DE235" s="44"/>
      <c r="DF235" s="44"/>
      <c r="DG235" s="44"/>
      <c r="DH235" s="44"/>
      <c r="DI235" s="44"/>
      <c r="DJ235" s="44"/>
      <c r="DK235" s="44"/>
      <c r="DL235" s="44"/>
      <c r="DM235" s="44"/>
      <c r="DN235" s="44"/>
      <c r="DO235" s="44"/>
      <c r="DP235" s="44"/>
      <c r="DQ235" s="44"/>
      <c r="DR235" s="44"/>
      <c r="DS235" s="44"/>
      <c r="DT235" s="44"/>
      <c r="DU235" s="44"/>
      <c r="DV235" s="44"/>
      <c r="DW235" s="44"/>
      <c r="DX235" s="44"/>
      <c r="DY235" s="44"/>
      <c r="DZ235" s="44"/>
      <c r="EA235" s="44"/>
      <c r="EB235" s="44"/>
      <c r="EC235" s="44"/>
      <c r="ED235" s="44"/>
      <c r="EE235" s="44"/>
      <c r="EF235" s="44"/>
      <c r="EG235" s="44"/>
      <c r="EH235" s="44"/>
      <c r="EI235" s="44"/>
      <c r="EJ235" s="44"/>
      <c r="EK235" s="44"/>
      <c r="EL235" s="44"/>
      <c r="EM235" s="44"/>
      <c r="EN235" s="44"/>
      <c r="EO235" s="44"/>
      <c r="EP235" s="44"/>
      <c r="EQ235" s="44"/>
      <c r="ER235" s="44"/>
      <c r="ES235" s="44"/>
      <c r="ET235" s="44"/>
      <c r="EU235" s="44"/>
      <c r="EV235" s="44"/>
      <c r="EW235" s="44"/>
      <c r="EX235" s="44"/>
      <c r="EY235" s="44"/>
      <c r="EZ235" s="44"/>
      <c r="FA235" s="44"/>
      <c r="FB235" s="44"/>
      <c r="FC235" s="44"/>
      <c r="FD235" s="44"/>
      <c r="FE235" s="44"/>
      <c r="FF235" s="44"/>
      <c r="FG235" s="44"/>
      <c r="FH235" s="44"/>
      <c r="FI235" s="44"/>
      <c r="FJ235" s="44"/>
      <c r="FK235" s="44"/>
      <c r="FL235" s="44"/>
      <c r="FM235" s="44"/>
      <c r="FN235" s="44"/>
      <c r="FO235" s="44"/>
      <c r="FP235" s="44"/>
      <c r="FQ235" s="44"/>
      <c r="FR235" s="44"/>
      <c r="FS235" s="44"/>
      <c r="FT235" s="44"/>
      <c r="FU235" s="44"/>
      <c r="FV235" s="44"/>
      <c r="FW235" s="44"/>
      <c r="FX235" s="44"/>
      <c r="FY235" s="44"/>
      <c r="FZ235" s="44"/>
      <c r="GA235" s="44"/>
      <c r="GB235" s="44"/>
      <c r="GC235" s="44"/>
      <c r="GD235" s="44"/>
      <c r="GE235" s="44"/>
      <c r="GF235" s="44"/>
      <c r="GG235" s="44"/>
      <c r="GH235" s="44"/>
      <c r="GI235" s="44"/>
      <c r="GJ235" s="44"/>
      <c r="GK235" s="44"/>
      <c r="GL235" s="44"/>
      <c r="GM235" s="44"/>
      <c r="GN235" s="44"/>
      <c r="GO235" s="44"/>
      <c r="GP235" s="44"/>
      <c r="GQ235" s="44"/>
      <c r="GR235" s="44"/>
      <c r="GS235" s="44"/>
      <c r="GT235" s="44"/>
      <c r="GU235" s="44"/>
      <c r="GV235" s="44"/>
      <c r="GW235" s="44"/>
      <c r="GX235" s="44"/>
      <c r="GY235" s="44"/>
      <c r="GZ235" s="44"/>
      <c r="HA235" s="44"/>
      <c r="HB235" s="44"/>
      <c r="HC235" s="44"/>
      <c r="HD235" s="44"/>
      <c r="HE235" s="44"/>
      <c r="HF235" s="44"/>
      <c r="HG235" s="44"/>
      <c r="HH235" s="44"/>
      <c r="HI235" s="44"/>
      <c r="HJ235" s="44"/>
      <c r="HK235" s="44"/>
      <c r="HL235" s="44"/>
      <c r="HM235" s="44"/>
      <c r="HN235" s="44"/>
      <c r="HO235" s="44"/>
      <c r="HP235" s="44"/>
      <c r="HQ235" s="44"/>
      <c r="HR235" s="44"/>
      <c r="HS235" s="44"/>
      <c r="HT235" s="44"/>
      <c r="HU235" s="44"/>
      <c r="HV235" s="44"/>
      <c r="HW235" s="44"/>
      <c r="HX235" s="44"/>
      <c r="HY235" s="44"/>
      <c r="HZ235" s="44"/>
      <c r="IA235" s="44"/>
    </row>
    <row r="236" spans="2:243" s="40" customFormat="1" ht="63" x14ac:dyDescent="0.25">
      <c r="B236" s="177"/>
      <c r="C236" s="34">
        <v>231</v>
      </c>
      <c r="D236" s="46" t="s">
        <v>2993</v>
      </c>
      <c r="E236" s="41" t="s">
        <v>130</v>
      </c>
      <c r="F236" s="47" t="s">
        <v>131</v>
      </c>
      <c r="G236" s="151" t="s">
        <v>4296</v>
      </c>
      <c r="H236" s="152">
        <v>42221</v>
      </c>
      <c r="I236" s="142">
        <v>345885</v>
      </c>
      <c r="J236" s="50">
        <v>42300</v>
      </c>
      <c r="K236" s="42" t="s">
        <v>2087</v>
      </c>
    </row>
    <row r="237" spans="2:243" s="40" customFormat="1" ht="126" x14ac:dyDescent="0.25">
      <c r="B237" s="177"/>
      <c r="C237" s="34">
        <v>232</v>
      </c>
      <c r="D237" s="46" t="s">
        <v>2923</v>
      </c>
      <c r="E237" s="41" t="s">
        <v>545</v>
      </c>
      <c r="F237" s="47" t="s">
        <v>546</v>
      </c>
      <c r="G237" s="48" t="s">
        <v>547</v>
      </c>
      <c r="H237" s="49">
        <v>41904</v>
      </c>
      <c r="I237" s="142">
        <v>59738.81</v>
      </c>
      <c r="J237" s="50">
        <v>42303</v>
      </c>
      <c r="K237" s="42" t="s">
        <v>2088</v>
      </c>
    </row>
    <row r="238" spans="2:243" s="40" customFormat="1" ht="78.75" x14ac:dyDescent="0.25">
      <c r="B238" s="177"/>
      <c r="C238" s="34">
        <v>233</v>
      </c>
      <c r="D238" s="46" t="s">
        <v>2907</v>
      </c>
      <c r="E238" s="41" t="s">
        <v>12</v>
      </c>
      <c r="F238" s="47" t="s">
        <v>298</v>
      </c>
      <c r="G238" s="48" t="s">
        <v>299</v>
      </c>
      <c r="H238" s="49">
        <v>40954</v>
      </c>
      <c r="I238" s="142">
        <v>65200</v>
      </c>
      <c r="J238" s="50">
        <v>42304</v>
      </c>
      <c r="K238" s="42" t="s">
        <v>2089</v>
      </c>
      <c r="IC238" s="44"/>
      <c r="ID238" s="44"/>
      <c r="IE238" s="44"/>
      <c r="IF238" s="44"/>
      <c r="IG238" s="44"/>
      <c r="IH238" s="44"/>
      <c r="II238" s="44"/>
    </row>
    <row r="239" spans="2:243" s="40" customFormat="1" ht="47.25" x14ac:dyDescent="0.25">
      <c r="B239" s="177"/>
      <c r="C239" s="34">
        <v>234</v>
      </c>
      <c r="D239" s="46" t="s">
        <v>2877</v>
      </c>
      <c r="E239" s="41" t="s">
        <v>4</v>
      </c>
      <c r="F239" s="47" t="s">
        <v>813</v>
      </c>
      <c r="G239" s="48" t="s">
        <v>814</v>
      </c>
      <c r="H239" s="49">
        <v>42291</v>
      </c>
      <c r="I239" s="142">
        <v>170118</v>
      </c>
      <c r="J239" s="50">
        <v>42304</v>
      </c>
      <c r="K239" s="42" t="s">
        <v>2090</v>
      </c>
    </row>
    <row r="240" spans="2:243" s="40" customFormat="1" ht="141.75" x14ac:dyDescent="0.25">
      <c r="B240" s="177"/>
      <c r="C240" s="34">
        <v>235</v>
      </c>
      <c r="D240" s="55" t="s">
        <v>2831</v>
      </c>
      <c r="E240" s="35" t="s">
        <v>1243</v>
      </c>
      <c r="F240" s="47" t="s">
        <v>640</v>
      </c>
      <c r="G240" s="48" t="s">
        <v>641</v>
      </c>
      <c r="H240" s="49">
        <v>38978</v>
      </c>
      <c r="I240" s="142">
        <v>611270</v>
      </c>
      <c r="J240" s="50">
        <v>42308</v>
      </c>
      <c r="K240" s="42" t="s">
        <v>2091</v>
      </c>
    </row>
    <row r="241" spans="2:243" s="40" customFormat="1" ht="94.5" x14ac:dyDescent="0.25">
      <c r="B241" s="177"/>
      <c r="C241" s="34">
        <v>236</v>
      </c>
      <c r="D241" s="46" t="s">
        <v>3030</v>
      </c>
      <c r="E241" s="41" t="s">
        <v>174</v>
      </c>
      <c r="F241" s="47" t="s">
        <v>175</v>
      </c>
      <c r="G241" s="48" t="s">
        <v>176</v>
      </c>
      <c r="H241" s="49">
        <v>41555</v>
      </c>
      <c r="I241" s="142">
        <v>729200</v>
      </c>
      <c r="J241" s="50">
        <v>42308</v>
      </c>
      <c r="K241" s="42" t="s">
        <v>2092</v>
      </c>
    </row>
    <row r="242" spans="2:243" s="40" customFormat="1" ht="78.75" x14ac:dyDescent="0.25">
      <c r="B242" s="177"/>
      <c r="C242" s="34">
        <v>237</v>
      </c>
      <c r="D242" s="46" t="s">
        <v>3031</v>
      </c>
      <c r="E242" s="41" t="s">
        <v>67</v>
      </c>
      <c r="F242" s="47" t="s">
        <v>440</v>
      </c>
      <c r="G242" s="48" t="s">
        <v>441</v>
      </c>
      <c r="H242" s="49">
        <v>42304</v>
      </c>
      <c r="I242" s="142">
        <v>130000</v>
      </c>
      <c r="J242" s="50">
        <v>42308</v>
      </c>
      <c r="K242" s="42" t="s">
        <v>2093</v>
      </c>
    </row>
    <row r="243" spans="2:243" s="40" customFormat="1" ht="78.75" x14ac:dyDescent="0.25">
      <c r="B243" s="177"/>
      <c r="C243" s="34">
        <v>238</v>
      </c>
      <c r="D243" s="46" t="s">
        <v>3031</v>
      </c>
      <c r="E243" s="41" t="s">
        <v>67</v>
      </c>
      <c r="F243" s="47" t="s">
        <v>440</v>
      </c>
      <c r="G243" s="48" t="s">
        <v>441</v>
      </c>
      <c r="H243" s="49">
        <v>42304</v>
      </c>
      <c r="I243" s="142">
        <v>1920000</v>
      </c>
      <c r="J243" s="50">
        <v>42310</v>
      </c>
      <c r="K243" s="42" t="s">
        <v>2094</v>
      </c>
    </row>
    <row r="244" spans="2:243" s="40" customFormat="1" ht="47.25" x14ac:dyDescent="0.25">
      <c r="B244" s="177"/>
      <c r="C244" s="34">
        <v>239</v>
      </c>
      <c r="D244" s="46" t="s">
        <v>2912</v>
      </c>
      <c r="E244" s="41" t="s">
        <v>12</v>
      </c>
      <c r="F244" s="47" t="s">
        <v>181</v>
      </c>
      <c r="G244" s="48" t="s">
        <v>182</v>
      </c>
      <c r="H244" s="49">
        <v>41562</v>
      </c>
      <c r="I244" s="142">
        <v>572652</v>
      </c>
      <c r="J244" s="50">
        <v>42311</v>
      </c>
      <c r="K244" s="42" t="s">
        <v>2095</v>
      </c>
    </row>
    <row r="245" spans="2:243" s="40" customFormat="1" ht="47.25" x14ac:dyDescent="0.25">
      <c r="B245" s="177"/>
      <c r="C245" s="34">
        <v>240</v>
      </c>
      <c r="D245" s="57" t="s">
        <v>2865</v>
      </c>
      <c r="E245" s="42" t="s">
        <v>1287</v>
      </c>
      <c r="F245" s="35" t="s">
        <v>1285</v>
      </c>
      <c r="G245" s="55" t="s">
        <v>4267</v>
      </c>
      <c r="H245" s="154">
        <v>42666</v>
      </c>
      <c r="I245" s="133">
        <v>19800</v>
      </c>
      <c r="J245" s="38">
        <v>42311</v>
      </c>
      <c r="K245" s="42" t="s">
        <v>2096</v>
      </c>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row>
    <row r="246" spans="2:243" s="40" customFormat="1" ht="63" x14ac:dyDescent="0.25">
      <c r="B246" s="177"/>
      <c r="C246" s="34">
        <v>241</v>
      </c>
      <c r="D246" s="46" t="s">
        <v>2866</v>
      </c>
      <c r="E246" s="41" t="s">
        <v>12</v>
      </c>
      <c r="F246" s="47" t="s">
        <v>74</v>
      </c>
      <c r="G246" s="48" t="s">
        <v>75</v>
      </c>
      <c r="H246" s="49">
        <v>42059</v>
      </c>
      <c r="I246" s="142">
        <v>430200</v>
      </c>
      <c r="J246" s="50">
        <v>42311</v>
      </c>
      <c r="K246" s="42" t="s">
        <v>2097</v>
      </c>
      <c r="IC246" s="44"/>
      <c r="ID246" s="44"/>
      <c r="IE246" s="44"/>
      <c r="IF246" s="44"/>
      <c r="IG246" s="44"/>
      <c r="IH246" s="44"/>
      <c r="II246" s="44"/>
    </row>
    <row r="247" spans="2:243" s="40" customFormat="1" ht="63" x14ac:dyDescent="0.25">
      <c r="B247" s="177"/>
      <c r="C247" s="34">
        <v>242</v>
      </c>
      <c r="D247" s="46" t="s">
        <v>3029</v>
      </c>
      <c r="E247" s="41" t="s">
        <v>12</v>
      </c>
      <c r="F247" s="47" t="s">
        <v>94</v>
      </c>
      <c r="G247" s="48" t="s">
        <v>95</v>
      </c>
      <c r="H247" s="49">
        <v>42081</v>
      </c>
      <c r="I247" s="142">
        <v>257500</v>
      </c>
      <c r="J247" s="50">
        <v>42311</v>
      </c>
      <c r="K247" s="42" t="s">
        <v>2098</v>
      </c>
    </row>
    <row r="248" spans="2:243" s="40" customFormat="1" ht="78.75" x14ac:dyDescent="0.25">
      <c r="B248" s="177"/>
      <c r="C248" s="34">
        <v>243</v>
      </c>
      <c r="D248" s="46" t="s">
        <v>2913</v>
      </c>
      <c r="E248" s="41" t="s">
        <v>12</v>
      </c>
      <c r="F248" s="47" t="s">
        <v>291</v>
      </c>
      <c r="G248" s="48" t="s">
        <v>292</v>
      </c>
      <c r="H248" s="49">
        <v>42079</v>
      </c>
      <c r="I248" s="142">
        <v>841680</v>
      </c>
      <c r="J248" s="50">
        <v>42312</v>
      </c>
      <c r="K248" s="42" t="s">
        <v>2099</v>
      </c>
    </row>
    <row r="249" spans="2:243" s="40" customFormat="1" ht="141.75" x14ac:dyDescent="0.25">
      <c r="B249" s="177"/>
      <c r="C249" s="34">
        <v>244</v>
      </c>
      <c r="D249" s="46" t="s">
        <v>2932</v>
      </c>
      <c r="E249" s="41" t="s">
        <v>12</v>
      </c>
      <c r="F249" s="47" t="s">
        <v>324</v>
      </c>
      <c r="G249" s="48" t="s">
        <v>325</v>
      </c>
      <c r="H249" s="49">
        <v>42213</v>
      </c>
      <c r="I249" s="142">
        <v>203200</v>
      </c>
      <c r="J249" s="50">
        <v>42312</v>
      </c>
      <c r="K249" s="42" t="s">
        <v>2100</v>
      </c>
    </row>
    <row r="250" spans="2:243" s="40" customFormat="1" ht="63" x14ac:dyDescent="0.25">
      <c r="B250" s="177"/>
      <c r="C250" s="34">
        <v>245</v>
      </c>
      <c r="D250" s="46" t="s">
        <v>2867</v>
      </c>
      <c r="E250" s="41" t="s">
        <v>12</v>
      </c>
      <c r="F250" s="47" t="s">
        <v>78</v>
      </c>
      <c r="G250" s="48" t="s">
        <v>79</v>
      </c>
      <c r="H250" s="49">
        <v>42082</v>
      </c>
      <c r="I250" s="142">
        <v>463123</v>
      </c>
      <c r="J250" s="50">
        <v>42312</v>
      </c>
      <c r="K250" s="42" t="s">
        <v>2101</v>
      </c>
    </row>
    <row r="251" spans="2:243" s="40" customFormat="1" ht="47.25" x14ac:dyDescent="0.25">
      <c r="B251" s="177"/>
      <c r="C251" s="34">
        <v>246</v>
      </c>
      <c r="D251" s="46" t="s">
        <v>2861</v>
      </c>
      <c r="E251" s="41" t="s">
        <v>782</v>
      </c>
      <c r="F251" s="47" t="s">
        <v>783</v>
      </c>
      <c r="G251" s="151" t="s">
        <v>4305</v>
      </c>
      <c r="H251" s="152">
        <v>42313</v>
      </c>
      <c r="I251" s="142">
        <v>170000</v>
      </c>
      <c r="J251" s="50">
        <v>42313</v>
      </c>
      <c r="K251" s="42" t="s">
        <v>1902</v>
      </c>
    </row>
    <row r="252" spans="2:243" s="40" customFormat="1" ht="78.75" x14ac:dyDescent="0.25">
      <c r="B252" s="177"/>
      <c r="C252" s="34">
        <v>247</v>
      </c>
      <c r="D252" s="46" t="s">
        <v>2933</v>
      </c>
      <c r="E252" s="41" t="s">
        <v>47</v>
      </c>
      <c r="F252" s="47" t="s">
        <v>233</v>
      </c>
      <c r="G252" s="48" t="s">
        <v>234</v>
      </c>
      <c r="H252" s="49">
        <v>42055</v>
      </c>
      <c r="I252" s="142">
        <v>92000</v>
      </c>
      <c r="J252" s="50">
        <v>42313</v>
      </c>
      <c r="K252" s="42" t="s">
        <v>2102</v>
      </c>
    </row>
    <row r="253" spans="2:243" s="40" customFormat="1" ht="204.75" customHeight="1" x14ac:dyDescent="0.25">
      <c r="B253" s="177"/>
      <c r="C253" s="34">
        <v>248</v>
      </c>
      <c r="D253" s="46" t="s">
        <v>2906</v>
      </c>
      <c r="E253" s="41" t="s">
        <v>528</v>
      </c>
      <c r="F253" s="47" t="s">
        <v>529</v>
      </c>
      <c r="G253" s="48" t="s">
        <v>530</v>
      </c>
      <c r="H253" s="49">
        <v>42317</v>
      </c>
      <c r="I253" s="142">
        <v>381200</v>
      </c>
      <c r="J253" s="50">
        <v>42317</v>
      </c>
      <c r="K253" s="42" t="s">
        <v>2103</v>
      </c>
    </row>
    <row r="254" spans="2:243" s="40" customFormat="1" ht="141.75" x14ac:dyDescent="0.25">
      <c r="B254" s="177"/>
      <c r="C254" s="34">
        <v>249</v>
      </c>
      <c r="D254" s="46" t="s">
        <v>2833</v>
      </c>
      <c r="E254" s="41" t="s">
        <v>550</v>
      </c>
      <c r="F254" s="47" t="s">
        <v>553</v>
      </c>
      <c r="G254" s="48" t="s">
        <v>554</v>
      </c>
      <c r="H254" s="49">
        <v>42317</v>
      </c>
      <c r="I254" s="142">
        <v>23520</v>
      </c>
      <c r="J254" s="50">
        <v>42317</v>
      </c>
      <c r="K254" s="42" t="s">
        <v>2104</v>
      </c>
    </row>
    <row r="255" spans="2:243" s="40" customFormat="1" ht="63" x14ac:dyDescent="0.25">
      <c r="B255" s="177"/>
      <c r="C255" s="34">
        <v>250</v>
      </c>
      <c r="D255" s="46" t="s">
        <v>2878</v>
      </c>
      <c r="E255" s="41" t="s">
        <v>67</v>
      </c>
      <c r="F255" s="47" t="s">
        <v>445</v>
      </c>
      <c r="G255" s="48" t="s">
        <v>446</v>
      </c>
      <c r="H255" s="49">
        <v>42312</v>
      </c>
      <c r="I255" s="142">
        <v>225437</v>
      </c>
      <c r="J255" s="50">
        <v>42317</v>
      </c>
      <c r="K255" s="42" t="s">
        <v>2105</v>
      </c>
    </row>
    <row r="256" spans="2:243" s="40" customFormat="1" ht="63" x14ac:dyDescent="0.25">
      <c r="B256" s="177"/>
      <c r="C256" s="34">
        <v>251</v>
      </c>
      <c r="D256" s="46" t="s">
        <v>2854</v>
      </c>
      <c r="E256" s="41" t="s">
        <v>12</v>
      </c>
      <c r="F256" s="47" t="s">
        <v>53</v>
      </c>
      <c r="G256" s="48" t="s">
        <v>54</v>
      </c>
      <c r="H256" s="49">
        <v>42060</v>
      </c>
      <c r="I256" s="142">
        <v>52500</v>
      </c>
      <c r="J256" s="50">
        <v>42317</v>
      </c>
      <c r="K256" s="42" t="s">
        <v>2106</v>
      </c>
    </row>
    <row r="257" spans="2:243" s="40" customFormat="1" ht="204.75" x14ac:dyDescent="0.25">
      <c r="B257" s="177"/>
      <c r="C257" s="34">
        <v>252</v>
      </c>
      <c r="D257" s="46" t="s">
        <v>2832</v>
      </c>
      <c r="E257" s="41" t="s">
        <v>550</v>
      </c>
      <c r="F257" s="47" t="s">
        <v>551</v>
      </c>
      <c r="G257" s="48" t="s">
        <v>552</v>
      </c>
      <c r="H257" s="49">
        <v>39925</v>
      </c>
      <c r="I257" s="142">
        <v>18000</v>
      </c>
      <c r="J257" s="50">
        <v>42319</v>
      </c>
      <c r="K257" s="42" t="s">
        <v>1978</v>
      </c>
    </row>
    <row r="258" spans="2:243" s="40" customFormat="1" ht="63" x14ac:dyDescent="0.25">
      <c r="B258" s="177"/>
      <c r="C258" s="34">
        <v>253</v>
      </c>
      <c r="D258" s="46" t="s">
        <v>2894</v>
      </c>
      <c r="E258" s="41" t="s">
        <v>9</v>
      </c>
      <c r="F258" s="47" t="s">
        <v>273</v>
      </c>
      <c r="G258" s="48" t="s">
        <v>514</v>
      </c>
      <c r="H258" s="49">
        <v>41897</v>
      </c>
      <c r="I258" s="142">
        <v>403296</v>
      </c>
      <c r="J258" s="50">
        <v>42319</v>
      </c>
      <c r="K258" s="42" t="s">
        <v>2107</v>
      </c>
    </row>
    <row r="259" spans="2:243" s="40" customFormat="1" ht="94.5" x14ac:dyDescent="0.25">
      <c r="B259" s="177"/>
      <c r="C259" s="34">
        <v>254</v>
      </c>
      <c r="D259" s="46" t="s">
        <v>2911</v>
      </c>
      <c r="E259" s="41" t="s">
        <v>12</v>
      </c>
      <c r="F259" s="47" t="s">
        <v>183</v>
      </c>
      <c r="G259" s="48" t="s">
        <v>184</v>
      </c>
      <c r="H259" s="49">
        <v>41580</v>
      </c>
      <c r="I259" s="142">
        <v>902112</v>
      </c>
      <c r="J259" s="50">
        <v>42321</v>
      </c>
      <c r="K259" s="42" t="s">
        <v>2108</v>
      </c>
      <c r="IC259" s="44"/>
      <c r="ID259" s="44"/>
      <c r="IE259" s="44"/>
      <c r="IF259" s="44"/>
      <c r="IG259" s="44"/>
      <c r="IH259" s="44"/>
      <c r="II259" s="44"/>
    </row>
    <row r="260" spans="2:243" s="40" customFormat="1" ht="157.5" x14ac:dyDescent="0.25">
      <c r="B260" s="177"/>
      <c r="C260" s="34">
        <v>255</v>
      </c>
      <c r="D260" s="46" t="s">
        <v>2934</v>
      </c>
      <c r="E260" s="41" t="s">
        <v>542</v>
      </c>
      <c r="F260" s="47" t="s">
        <v>543</v>
      </c>
      <c r="G260" s="48" t="s">
        <v>544</v>
      </c>
      <c r="H260" s="49">
        <v>42222</v>
      </c>
      <c r="I260" s="142">
        <v>25000</v>
      </c>
      <c r="J260" s="50">
        <v>42322</v>
      </c>
      <c r="K260" s="42" t="s">
        <v>1972</v>
      </c>
    </row>
    <row r="261" spans="2:243" s="40" customFormat="1" ht="141.75" x14ac:dyDescent="0.25">
      <c r="B261" s="177"/>
      <c r="C261" s="34">
        <v>256</v>
      </c>
      <c r="D261" s="55" t="s">
        <v>2831</v>
      </c>
      <c r="E261" s="41" t="s">
        <v>555</v>
      </c>
      <c r="F261" s="47" t="s">
        <v>556</v>
      </c>
      <c r="G261" s="48" t="s">
        <v>557</v>
      </c>
      <c r="H261" s="49">
        <v>40497</v>
      </c>
      <c r="I261" s="142">
        <v>510949</v>
      </c>
      <c r="J261" s="50">
        <v>42322</v>
      </c>
      <c r="K261" s="42" t="s">
        <v>2109</v>
      </c>
      <c r="IC261" s="33"/>
      <c r="ID261" s="33"/>
      <c r="IE261" s="33"/>
      <c r="IF261" s="33"/>
      <c r="IG261" s="33"/>
      <c r="IH261" s="33"/>
      <c r="II261" s="33"/>
    </row>
    <row r="262" spans="2:243" s="40" customFormat="1" ht="78.75" x14ac:dyDescent="0.25">
      <c r="B262" s="177"/>
      <c r="C262" s="34">
        <v>257</v>
      </c>
      <c r="D262" s="46" t="s">
        <v>2942</v>
      </c>
      <c r="E262" s="41" t="s">
        <v>47</v>
      </c>
      <c r="F262" s="47" t="s">
        <v>369</v>
      </c>
      <c r="G262" s="48" t="s">
        <v>370</v>
      </c>
      <c r="H262" s="49">
        <v>41354</v>
      </c>
      <c r="I262" s="142">
        <v>75000</v>
      </c>
      <c r="J262" s="50">
        <v>42326</v>
      </c>
      <c r="K262" s="42" t="s">
        <v>1930</v>
      </c>
    </row>
    <row r="263" spans="2:243" s="40" customFormat="1" ht="78.75" x14ac:dyDescent="0.25">
      <c r="B263" s="177"/>
      <c r="C263" s="34">
        <v>258</v>
      </c>
      <c r="D263" s="46" t="s">
        <v>2883</v>
      </c>
      <c r="E263" s="41" t="s">
        <v>9</v>
      </c>
      <c r="F263" s="47" t="s">
        <v>120</v>
      </c>
      <c r="G263" s="48" t="s">
        <v>121</v>
      </c>
      <c r="H263" s="49">
        <v>41534</v>
      </c>
      <c r="I263" s="142">
        <v>700000</v>
      </c>
      <c r="J263" s="50">
        <v>42327</v>
      </c>
      <c r="K263" s="42" t="s">
        <v>1967</v>
      </c>
    </row>
    <row r="264" spans="2:243" s="40" customFormat="1" ht="63" x14ac:dyDescent="0.25">
      <c r="B264" s="177"/>
      <c r="C264" s="34">
        <v>259</v>
      </c>
      <c r="D264" s="46" t="s">
        <v>2994</v>
      </c>
      <c r="E264" s="41" t="s">
        <v>15</v>
      </c>
      <c r="F264" s="47" t="s">
        <v>28</v>
      </c>
      <c r="G264" s="48" t="s">
        <v>29</v>
      </c>
      <c r="H264" s="49">
        <v>41351</v>
      </c>
      <c r="I264" s="142">
        <v>480242</v>
      </c>
      <c r="J264" s="50">
        <v>42327</v>
      </c>
      <c r="K264" s="42" t="s">
        <v>2110</v>
      </c>
    </row>
    <row r="265" spans="2:243" s="40" customFormat="1" ht="94.5" x14ac:dyDescent="0.25">
      <c r="B265" s="177"/>
      <c r="C265" s="34">
        <v>260</v>
      </c>
      <c r="D265" s="46" t="s">
        <v>3035</v>
      </c>
      <c r="E265" s="41" t="s">
        <v>9</v>
      </c>
      <c r="F265" s="47" t="s">
        <v>219</v>
      </c>
      <c r="G265" s="48" t="s">
        <v>218</v>
      </c>
      <c r="H265" s="49">
        <v>40620</v>
      </c>
      <c r="I265" s="142">
        <v>384995</v>
      </c>
      <c r="J265" s="50">
        <v>42328</v>
      </c>
      <c r="K265" s="42" t="s">
        <v>2111</v>
      </c>
    </row>
    <row r="266" spans="2:243" s="40" customFormat="1" ht="47.25" x14ac:dyDescent="0.25">
      <c r="B266" s="177"/>
      <c r="C266" s="34">
        <v>261</v>
      </c>
      <c r="D266" s="46" t="s">
        <v>3033</v>
      </c>
      <c r="E266" s="41" t="s">
        <v>669</v>
      </c>
      <c r="F266" s="47" t="s">
        <v>670</v>
      </c>
      <c r="G266" s="48" t="s">
        <v>671</v>
      </c>
      <c r="H266" s="49">
        <v>42254</v>
      </c>
      <c r="I266" s="142">
        <v>18765</v>
      </c>
      <c r="J266" s="50">
        <v>42331</v>
      </c>
      <c r="K266" s="42" t="s">
        <v>2112</v>
      </c>
    </row>
    <row r="267" spans="2:243" s="40" customFormat="1" ht="47.25" x14ac:dyDescent="0.25">
      <c r="B267" s="177"/>
      <c r="C267" s="34">
        <v>262</v>
      </c>
      <c r="D267" s="46" t="s">
        <v>2895</v>
      </c>
      <c r="E267" s="41" t="s">
        <v>4</v>
      </c>
      <c r="F267" s="47" t="s">
        <v>755</v>
      </c>
      <c r="G267" s="48" t="s">
        <v>756</v>
      </c>
      <c r="H267" s="49">
        <v>42312</v>
      </c>
      <c r="I267" s="142">
        <v>68057</v>
      </c>
      <c r="J267" s="50">
        <v>42334</v>
      </c>
      <c r="K267" s="42" t="s">
        <v>2113</v>
      </c>
    </row>
    <row r="268" spans="2:243" s="40" customFormat="1" ht="63" x14ac:dyDescent="0.25">
      <c r="B268" s="177"/>
      <c r="C268" s="34">
        <v>263</v>
      </c>
      <c r="D268" s="46" t="s">
        <v>2919</v>
      </c>
      <c r="E268" s="41" t="s">
        <v>392</v>
      </c>
      <c r="F268" s="47" t="s">
        <v>731</v>
      </c>
      <c r="G268" s="48" t="s">
        <v>732</v>
      </c>
      <c r="H268" s="49">
        <v>42309</v>
      </c>
      <c r="I268" s="142">
        <v>375840</v>
      </c>
      <c r="J268" s="50">
        <v>42334</v>
      </c>
      <c r="K268" s="42" t="s">
        <v>2114</v>
      </c>
    </row>
    <row r="269" spans="2:243" s="40" customFormat="1" ht="94.5" x14ac:dyDescent="0.25">
      <c r="B269" s="177"/>
      <c r="C269" s="34">
        <v>264</v>
      </c>
      <c r="D269" s="46" t="s">
        <v>2914</v>
      </c>
      <c r="E269" s="41" t="s">
        <v>4</v>
      </c>
      <c r="F269" s="47" t="s">
        <v>306</v>
      </c>
      <c r="G269" s="48" t="s">
        <v>307</v>
      </c>
      <c r="H269" s="49">
        <v>41057</v>
      </c>
      <c r="I269" s="142">
        <v>266557</v>
      </c>
      <c r="J269" s="50">
        <v>42334</v>
      </c>
      <c r="K269" s="42" t="s">
        <v>2115</v>
      </c>
      <c r="IC269" s="44"/>
      <c r="ID269" s="44"/>
      <c r="IE269" s="44"/>
      <c r="IF269" s="44"/>
      <c r="IG269" s="44"/>
      <c r="IH269" s="44"/>
      <c r="II269" s="44"/>
    </row>
    <row r="270" spans="2:243" s="40" customFormat="1" ht="78.75" x14ac:dyDescent="0.25">
      <c r="B270" s="177"/>
      <c r="C270" s="34">
        <v>265</v>
      </c>
      <c r="D270" s="46" t="s">
        <v>2919</v>
      </c>
      <c r="E270" s="41" t="s">
        <v>392</v>
      </c>
      <c r="F270" s="47" t="s">
        <v>735</v>
      </c>
      <c r="G270" s="48" t="s">
        <v>736</v>
      </c>
      <c r="H270" s="49">
        <v>42339</v>
      </c>
      <c r="I270" s="142">
        <v>497280</v>
      </c>
      <c r="J270" s="50">
        <v>42334</v>
      </c>
      <c r="K270" s="42" t="s">
        <v>2116</v>
      </c>
      <c r="IC270" s="39"/>
      <c r="ID270" s="39"/>
      <c r="IE270" s="39"/>
      <c r="IF270" s="39"/>
      <c r="IG270" s="39"/>
      <c r="IH270" s="39"/>
      <c r="II270" s="39"/>
    </row>
    <row r="271" spans="2:243" s="40" customFormat="1" ht="94.5" x14ac:dyDescent="0.25">
      <c r="B271" s="177"/>
      <c r="C271" s="34">
        <v>266</v>
      </c>
      <c r="D271" s="46" t="s">
        <v>2919</v>
      </c>
      <c r="E271" s="41" t="s">
        <v>392</v>
      </c>
      <c r="F271" s="47" t="s">
        <v>733</v>
      </c>
      <c r="G271" s="48" t="s">
        <v>734</v>
      </c>
      <c r="H271" s="49">
        <v>42339</v>
      </c>
      <c r="I271" s="142">
        <v>341280</v>
      </c>
      <c r="J271" s="50">
        <v>42334</v>
      </c>
      <c r="K271" s="42" t="s">
        <v>2117</v>
      </c>
      <c r="IC271" s="39"/>
      <c r="ID271" s="39"/>
      <c r="IE271" s="39"/>
      <c r="IF271" s="39"/>
      <c r="IG271" s="39"/>
      <c r="IH271" s="39"/>
      <c r="II271" s="39"/>
    </row>
    <row r="272" spans="2:243" s="40" customFormat="1" ht="94.5" x14ac:dyDescent="0.25">
      <c r="B272" s="177"/>
      <c r="C272" s="34">
        <v>267</v>
      </c>
      <c r="D272" s="46" t="s">
        <v>2906</v>
      </c>
      <c r="E272" s="41" t="s">
        <v>528</v>
      </c>
      <c r="F272" s="47" t="s">
        <v>621</v>
      </c>
      <c r="G272" s="48" t="s">
        <v>622</v>
      </c>
      <c r="H272" s="49">
        <v>42206</v>
      </c>
      <c r="I272" s="142">
        <v>165198</v>
      </c>
      <c r="J272" s="50">
        <v>42338</v>
      </c>
      <c r="K272" s="42" t="s">
        <v>2118</v>
      </c>
    </row>
    <row r="273" spans="2:243" s="40" customFormat="1" ht="63" x14ac:dyDescent="0.25">
      <c r="B273" s="177"/>
      <c r="C273" s="34">
        <v>268</v>
      </c>
      <c r="D273" s="56" t="s">
        <v>2865</v>
      </c>
      <c r="E273" s="41" t="s">
        <v>67</v>
      </c>
      <c r="F273" s="47" t="s">
        <v>162</v>
      </c>
      <c r="G273" s="48" t="s">
        <v>163</v>
      </c>
      <c r="H273" s="49">
        <v>40920</v>
      </c>
      <c r="I273" s="142">
        <v>1359400</v>
      </c>
      <c r="J273" s="50">
        <v>42342</v>
      </c>
      <c r="K273" s="42" t="s">
        <v>2119</v>
      </c>
    </row>
    <row r="274" spans="2:243" s="40" customFormat="1" ht="78.75" x14ac:dyDescent="0.25">
      <c r="B274" s="177"/>
      <c r="C274" s="34">
        <v>269</v>
      </c>
      <c r="D274" s="46" t="s">
        <v>2861</v>
      </c>
      <c r="E274" s="41" t="s">
        <v>9</v>
      </c>
      <c r="F274" s="47" t="s">
        <v>215</v>
      </c>
      <c r="G274" s="48" t="s">
        <v>216</v>
      </c>
      <c r="H274" s="49">
        <v>40428</v>
      </c>
      <c r="I274" s="142">
        <v>247090</v>
      </c>
      <c r="J274" s="50">
        <v>42343</v>
      </c>
      <c r="K274" s="42" t="s">
        <v>2120</v>
      </c>
      <c r="IC274" s="44"/>
      <c r="ID274" s="44"/>
      <c r="IE274" s="44"/>
      <c r="IF274" s="44"/>
      <c r="IG274" s="44"/>
      <c r="IH274" s="44"/>
      <c r="II274" s="44"/>
    </row>
    <row r="275" spans="2:243" s="40" customFormat="1" ht="78.75" x14ac:dyDescent="0.25">
      <c r="B275" s="177"/>
      <c r="C275" s="34">
        <v>270</v>
      </c>
      <c r="D275" s="46" t="s">
        <v>2871</v>
      </c>
      <c r="E275" s="41" t="s">
        <v>12</v>
      </c>
      <c r="F275" s="47" t="s">
        <v>405</v>
      </c>
      <c r="G275" s="48" t="s">
        <v>406</v>
      </c>
      <c r="H275" s="49">
        <v>41654</v>
      </c>
      <c r="I275" s="142">
        <v>141068</v>
      </c>
      <c r="J275" s="50">
        <v>42345</v>
      </c>
      <c r="K275" s="42" t="s">
        <v>2121</v>
      </c>
    </row>
    <row r="276" spans="2:243" s="40" customFormat="1" ht="63" x14ac:dyDescent="0.25">
      <c r="B276" s="177"/>
      <c r="C276" s="34">
        <v>271</v>
      </c>
      <c r="D276" s="46" t="s">
        <v>2922</v>
      </c>
      <c r="E276" s="41" t="s">
        <v>12</v>
      </c>
      <c r="F276" s="47" t="s">
        <v>193</v>
      </c>
      <c r="G276" s="48" t="s">
        <v>194</v>
      </c>
      <c r="H276" s="49">
        <v>41885</v>
      </c>
      <c r="I276" s="142">
        <v>233881</v>
      </c>
      <c r="J276" s="50">
        <v>42346</v>
      </c>
      <c r="K276" s="42" t="s">
        <v>2122</v>
      </c>
    </row>
    <row r="277" spans="2:243" s="40" customFormat="1" ht="47.25" x14ac:dyDescent="0.25">
      <c r="B277" s="177"/>
      <c r="C277" s="34">
        <v>272</v>
      </c>
      <c r="D277" s="46" t="s">
        <v>3036</v>
      </c>
      <c r="E277" s="41" t="s">
        <v>672</v>
      </c>
      <c r="F277" s="47" t="s">
        <v>673</v>
      </c>
      <c r="G277" s="151" t="s">
        <v>4357</v>
      </c>
      <c r="H277" s="152">
        <v>42304</v>
      </c>
      <c r="I277" s="142">
        <v>171750</v>
      </c>
      <c r="J277" s="50">
        <v>42346</v>
      </c>
      <c r="K277" s="42" t="s">
        <v>2123</v>
      </c>
    </row>
    <row r="278" spans="2:243" s="40" customFormat="1" ht="81" customHeight="1" x14ac:dyDescent="0.25">
      <c r="B278" s="177"/>
      <c r="C278" s="34">
        <v>273</v>
      </c>
      <c r="D278" s="46" t="s">
        <v>2947</v>
      </c>
      <c r="E278" s="41" t="s">
        <v>9</v>
      </c>
      <c r="F278" s="47" t="s">
        <v>378</v>
      </c>
      <c r="G278" s="48" t="s">
        <v>379</v>
      </c>
      <c r="H278" s="49">
        <v>42338</v>
      </c>
      <c r="I278" s="142">
        <v>322000</v>
      </c>
      <c r="J278" s="50">
        <v>42346</v>
      </c>
      <c r="K278" s="42" t="s">
        <v>2124</v>
      </c>
    </row>
    <row r="279" spans="2:243" s="40" customFormat="1" ht="87" customHeight="1" x14ac:dyDescent="0.25">
      <c r="B279" s="177"/>
      <c r="C279" s="34">
        <v>274</v>
      </c>
      <c r="D279" s="46" t="s">
        <v>2926</v>
      </c>
      <c r="E279" s="41" t="s">
        <v>4</v>
      </c>
      <c r="F279" s="47" t="s">
        <v>809</v>
      </c>
      <c r="G279" s="48" t="s">
        <v>810</v>
      </c>
      <c r="H279" s="49">
        <v>42324</v>
      </c>
      <c r="I279" s="142">
        <v>2379528</v>
      </c>
      <c r="J279" s="50">
        <v>42346</v>
      </c>
      <c r="K279" s="42" t="s">
        <v>2125</v>
      </c>
    </row>
    <row r="280" spans="2:243" s="40" customFormat="1" ht="63" x14ac:dyDescent="0.25">
      <c r="B280" s="177"/>
      <c r="C280" s="34">
        <v>275</v>
      </c>
      <c r="D280" s="46" t="s">
        <v>2887</v>
      </c>
      <c r="E280" s="41" t="s">
        <v>645</v>
      </c>
      <c r="F280" s="47" t="s">
        <v>646</v>
      </c>
      <c r="G280" s="48" t="s">
        <v>647</v>
      </c>
      <c r="H280" s="49">
        <v>42324</v>
      </c>
      <c r="I280" s="142">
        <v>2290</v>
      </c>
      <c r="J280" s="50">
        <v>42347</v>
      </c>
      <c r="K280" s="42" t="s">
        <v>2126</v>
      </c>
      <c r="IB280" s="33"/>
    </row>
    <row r="281" spans="2:243" s="40" customFormat="1" ht="110.25" x14ac:dyDescent="0.25">
      <c r="B281" s="177"/>
      <c r="C281" s="34">
        <v>276</v>
      </c>
      <c r="D281" s="46" t="s">
        <v>2935</v>
      </c>
      <c r="E281" s="41" t="s">
        <v>545</v>
      </c>
      <c r="F281" s="47" t="s">
        <v>784</v>
      </c>
      <c r="G281" s="48" t="s">
        <v>785</v>
      </c>
      <c r="H281" s="49">
        <v>39785</v>
      </c>
      <c r="I281" s="142">
        <v>34350</v>
      </c>
      <c r="J281" s="50">
        <v>42347</v>
      </c>
      <c r="K281" s="42" t="s">
        <v>2127</v>
      </c>
    </row>
    <row r="282" spans="2:243" s="40" customFormat="1" ht="47.25" x14ac:dyDescent="0.25">
      <c r="B282" s="177"/>
      <c r="C282" s="34">
        <v>277</v>
      </c>
      <c r="D282" s="46" t="s">
        <v>2993</v>
      </c>
      <c r="E282" s="41" t="s">
        <v>130</v>
      </c>
      <c r="F282" s="47" t="s">
        <v>132</v>
      </c>
      <c r="G282" s="151" t="s">
        <v>4296</v>
      </c>
      <c r="H282" s="152">
        <v>42221</v>
      </c>
      <c r="I282" s="142">
        <v>404029</v>
      </c>
      <c r="J282" s="50">
        <v>42348</v>
      </c>
      <c r="K282" s="42" t="s">
        <v>2128</v>
      </c>
    </row>
    <row r="283" spans="2:243" s="40" customFormat="1" ht="47.25" x14ac:dyDescent="0.25">
      <c r="B283" s="177"/>
      <c r="C283" s="34">
        <v>278</v>
      </c>
      <c r="D283" s="46" t="s">
        <v>2993</v>
      </c>
      <c r="E283" s="41" t="s">
        <v>130</v>
      </c>
      <c r="F283" s="47" t="s">
        <v>131</v>
      </c>
      <c r="G283" s="151" t="s">
        <v>4296</v>
      </c>
      <c r="H283" s="152">
        <v>42221</v>
      </c>
      <c r="I283" s="142">
        <v>347403</v>
      </c>
      <c r="J283" s="50">
        <v>42348</v>
      </c>
      <c r="K283" s="42" t="s">
        <v>2129</v>
      </c>
    </row>
    <row r="284" spans="2:243" s="40" customFormat="1" ht="63" x14ac:dyDescent="0.25">
      <c r="B284" s="177"/>
      <c r="C284" s="34">
        <v>279</v>
      </c>
      <c r="D284" s="46" t="s">
        <v>2854</v>
      </c>
      <c r="E284" s="41" t="s">
        <v>715</v>
      </c>
      <c r="F284" s="47" t="s">
        <v>716</v>
      </c>
      <c r="G284" s="48" t="s">
        <v>717</v>
      </c>
      <c r="H284" s="49">
        <v>41701</v>
      </c>
      <c r="I284" s="142">
        <v>71820</v>
      </c>
      <c r="J284" s="50">
        <v>42348</v>
      </c>
      <c r="K284" s="42" t="s">
        <v>2130</v>
      </c>
    </row>
    <row r="285" spans="2:243" s="40" customFormat="1" ht="126" x14ac:dyDescent="0.25">
      <c r="B285" s="177"/>
      <c r="C285" s="34">
        <v>280</v>
      </c>
      <c r="D285" s="46" t="s">
        <v>2923</v>
      </c>
      <c r="E285" s="41" t="s">
        <v>545</v>
      </c>
      <c r="F285" s="47" t="s">
        <v>546</v>
      </c>
      <c r="G285" s="48" t="s">
        <v>547</v>
      </c>
      <c r="H285" s="49">
        <v>41904</v>
      </c>
      <c r="I285" s="142">
        <v>197988.87</v>
      </c>
      <c r="J285" s="50">
        <v>42349</v>
      </c>
      <c r="K285" s="42" t="s">
        <v>2131</v>
      </c>
    </row>
    <row r="286" spans="2:243" s="40" customFormat="1" ht="126.75" customHeight="1" x14ac:dyDescent="0.25">
      <c r="B286" s="177"/>
      <c r="C286" s="34">
        <v>281</v>
      </c>
      <c r="D286" s="46" t="s">
        <v>2833</v>
      </c>
      <c r="E286" s="41" t="s">
        <v>550</v>
      </c>
      <c r="F286" s="47" t="s">
        <v>553</v>
      </c>
      <c r="G286" s="48" t="s">
        <v>554</v>
      </c>
      <c r="H286" s="49">
        <v>42349</v>
      </c>
      <c r="I286" s="142">
        <v>46440</v>
      </c>
      <c r="J286" s="50">
        <v>42349</v>
      </c>
      <c r="K286" s="42" t="s">
        <v>2132</v>
      </c>
    </row>
    <row r="287" spans="2:243" s="40" customFormat="1" ht="173.25" x14ac:dyDescent="0.25">
      <c r="B287" s="177"/>
      <c r="C287" s="34">
        <v>282</v>
      </c>
      <c r="D287" s="46" t="s">
        <v>3047</v>
      </c>
      <c r="E287" s="41" t="s">
        <v>533</v>
      </c>
      <c r="F287" s="47" t="s">
        <v>534</v>
      </c>
      <c r="G287" s="48" t="s">
        <v>535</v>
      </c>
      <c r="H287" s="49">
        <v>42349</v>
      </c>
      <c r="I287" s="142">
        <v>41951</v>
      </c>
      <c r="J287" s="50">
        <v>42349</v>
      </c>
      <c r="K287" s="42" t="s">
        <v>2133</v>
      </c>
    </row>
    <row r="288" spans="2:243" s="40" customFormat="1" ht="173.25" x14ac:dyDescent="0.25">
      <c r="B288" s="177"/>
      <c r="C288" s="34">
        <v>283</v>
      </c>
      <c r="D288" s="46" t="s">
        <v>3048</v>
      </c>
      <c r="E288" s="41" t="s">
        <v>525</v>
      </c>
      <c r="F288" s="47" t="s">
        <v>786</v>
      </c>
      <c r="G288" s="48" t="s">
        <v>787</v>
      </c>
      <c r="H288" s="49">
        <v>41590</v>
      </c>
      <c r="I288" s="142">
        <v>25000</v>
      </c>
      <c r="J288" s="50">
        <v>42352</v>
      </c>
      <c r="K288" s="42" t="s">
        <v>1972</v>
      </c>
    </row>
    <row r="289" spans="2:243" s="40" customFormat="1" ht="63" x14ac:dyDescent="0.25">
      <c r="B289" s="177"/>
      <c r="C289" s="34">
        <v>284</v>
      </c>
      <c r="D289" s="46" t="s">
        <v>2995</v>
      </c>
      <c r="E289" s="41" t="s">
        <v>15</v>
      </c>
      <c r="F289" s="47" t="s">
        <v>152</v>
      </c>
      <c r="G289" s="48" t="s">
        <v>153</v>
      </c>
      <c r="H289" s="49">
        <v>41754</v>
      </c>
      <c r="I289" s="142">
        <v>203633</v>
      </c>
      <c r="J289" s="50">
        <v>42352</v>
      </c>
      <c r="K289" s="42" t="s">
        <v>2134</v>
      </c>
    </row>
    <row r="290" spans="2:243" s="40" customFormat="1" ht="94.5" x14ac:dyDescent="0.25">
      <c r="B290" s="177"/>
      <c r="C290" s="34">
        <v>285</v>
      </c>
      <c r="D290" s="46" t="s">
        <v>2947</v>
      </c>
      <c r="E290" s="41" t="s">
        <v>9</v>
      </c>
      <c r="F290" s="47" t="s">
        <v>378</v>
      </c>
      <c r="G290" s="48" t="s">
        <v>379</v>
      </c>
      <c r="H290" s="49">
        <v>42338</v>
      </c>
      <c r="I290" s="142">
        <v>65000</v>
      </c>
      <c r="J290" s="50">
        <v>42352</v>
      </c>
      <c r="K290" s="42" t="s">
        <v>2135</v>
      </c>
    </row>
    <row r="291" spans="2:243" s="40" customFormat="1" ht="94.5" x14ac:dyDescent="0.25">
      <c r="B291" s="177"/>
      <c r="C291" s="34">
        <v>286</v>
      </c>
      <c r="D291" s="46" t="s">
        <v>2996</v>
      </c>
      <c r="E291" s="41" t="s">
        <v>133</v>
      </c>
      <c r="F291" s="47" t="s">
        <v>134</v>
      </c>
      <c r="G291" s="48" t="s">
        <v>135</v>
      </c>
      <c r="H291" s="49">
        <v>42237</v>
      </c>
      <c r="I291" s="142">
        <v>286000</v>
      </c>
      <c r="J291" s="50">
        <v>42352</v>
      </c>
      <c r="K291" s="42" t="s">
        <v>2136</v>
      </c>
    </row>
    <row r="292" spans="2:243" s="40" customFormat="1" ht="63" x14ac:dyDescent="0.25">
      <c r="B292" s="177"/>
      <c r="C292" s="34">
        <v>287</v>
      </c>
      <c r="D292" s="46" t="s">
        <v>2896</v>
      </c>
      <c r="E292" s="41" t="s">
        <v>9</v>
      </c>
      <c r="F292" s="47" t="s">
        <v>273</v>
      </c>
      <c r="G292" s="48" t="s">
        <v>274</v>
      </c>
      <c r="H292" s="49">
        <v>41330</v>
      </c>
      <c r="I292" s="142">
        <v>482967</v>
      </c>
      <c r="J292" s="50">
        <v>42355</v>
      </c>
      <c r="K292" s="42" t="s">
        <v>2137</v>
      </c>
    </row>
    <row r="293" spans="2:243" s="40" customFormat="1" ht="63" x14ac:dyDescent="0.25">
      <c r="B293" s="177"/>
      <c r="C293" s="34">
        <v>288</v>
      </c>
      <c r="D293" s="46" t="s">
        <v>2895</v>
      </c>
      <c r="E293" s="41" t="s">
        <v>9</v>
      </c>
      <c r="F293" s="47" t="s">
        <v>273</v>
      </c>
      <c r="G293" s="48" t="s">
        <v>284</v>
      </c>
      <c r="H293" s="49">
        <v>41358</v>
      </c>
      <c r="I293" s="142">
        <v>483102</v>
      </c>
      <c r="J293" s="50">
        <v>42355</v>
      </c>
      <c r="K293" s="42" t="s">
        <v>2138</v>
      </c>
    </row>
    <row r="294" spans="2:243" s="40" customFormat="1" ht="63" x14ac:dyDescent="0.25">
      <c r="B294" s="177"/>
      <c r="C294" s="34">
        <v>289</v>
      </c>
      <c r="D294" s="35" t="s">
        <v>3018</v>
      </c>
      <c r="E294" s="35" t="s">
        <v>1246</v>
      </c>
      <c r="F294" s="35" t="s">
        <v>1862</v>
      </c>
      <c r="G294" s="35" t="s">
        <v>4356</v>
      </c>
      <c r="H294" s="52">
        <v>42360</v>
      </c>
      <c r="I294" s="133">
        <v>1159.83</v>
      </c>
      <c r="J294" s="38">
        <v>42360</v>
      </c>
      <c r="K294" s="42" t="s">
        <v>2139</v>
      </c>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44"/>
      <c r="CY294" s="44"/>
      <c r="CZ294" s="44"/>
      <c r="DA294" s="44"/>
      <c r="DB294" s="44"/>
      <c r="DC294" s="44"/>
      <c r="DD294" s="44"/>
      <c r="DE294" s="44"/>
      <c r="DF294" s="44"/>
      <c r="DG294" s="44"/>
      <c r="DH294" s="44"/>
      <c r="DI294" s="44"/>
      <c r="DJ294" s="44"/>
      <c r="DK294" s="44"/>
      <c r="DL294" s="44"/>
      <c r="DM294" s="44"/>
      <c r="DN294" s="44"/>
      <c r="DO294" s="44"/>
      <c r="DP294" s="44"/>
      <c r="DQ294" s="44"/>
      <c r="DR294" s="44"/>
      <c r="DS294" s="44"/>
      <c r="DT294" s="44"/>
      <c r="DU294" s="44"/>
      <c r="DV294" s="44"/>
      <c r="DW294" s="44"/>
      <c r="DX294" s="44"/>
      <c r="DY294" s="44"/>
      <c r="DZ294" s="44"/>
      <c r="EA294" s="44"/>
      <c r="EB294" s="44"/>
      <c r="EC294" s="44"/>
      <c r="ED294" s="44"/>
      <c r="EE294" s="44"/>
      <c r="EF294" s="44"/>
      <c r="EG294" s="44"/>
      <c r="EH294" s="44"/>
      <c r="EI294" s="44"/>
      <c r="EJ294" s="44"/>
      <c r="EK294" s="44"/>
      <c r="EL294" s="44"/>
      <c r="EM294" s="44"/>
      <c r="EN294" s="44"/>
      <c r="EO294" s="44"/>
      <c r="EP294" s="44"/>
      <c r="EQ294" s="44"/>
      <c r="ER294" s="44"/>
      <c r="ES294" s="44"/>
      <c r="ET294" s="44"/>
      <c r="EU294" s="44"/>
      <c r="EV294" s="44"/>
      <c r="EW294" s="44"/>
      <c r="EX294" s="44"/>
      <c r="EY294" s="44"/>
      <c r="EZ294" s="44"/>
      <c r="FA294" s="44"/>
      <c r="FB294" s="44"/>
      <c r="FC294" s="44"/>
      <c r="FD294" s="44"/>
      <c r="FE294" s="44"/>
      <c r="FF294" s="44"/>
      <c r="FG294" s="44"/>
      <c r="FH294" s="44"/>
      <c r="FI294" s="44"/>
      <c r="FJ294" s="44"/>
      <c r="FK294" s="44"/>
      <c r="FL294" s="44"/>
      <c r="FM294" s="44"/>
      <c r="FN294" s="44"/>
      <c r="FO294" s="44"/>
      <c r="FP294" s="44"/>
      <c r="FQ294" s="44"/>
      <c r="FR294" s="44"/>
      <c r="FS294" s="44"/>
      <c r="FT294" s="44"/>
      <c r="FU294" s="44"/>
      <c r="FV294" s="44"/>
      <c r="FW294" s="44"/>
      <c r="FX294" s="44"/>
      <c r="FY294" s="44"/>
      <c r="FZ294" s="44"/>
      <c r="GA294" s="44"/>
      <c r="GB294" s="44"/>
      <c r="GC294" s="44"/>
      <c r="GD294" s="44"/>
      <c r="GE294" s="44"/>
      <c r="GF294" s="44"/>
      <c r="GG294" s="44"/>
      <c r="GH294" s="44"/>
      <c r="GI294" s="44"/>
      <c r="GJ294" s="44"/>
      <c r="GK294" s="44"/>
      <c r="GL294" s="44"/>
      <c r="GM294" s="44"/>
      <c r="GN294" s="44"/>
      <c r="GO294" s="44"/>
      <c r="GP294" s="44"/>
      <c r="GQ294" s="44"/>
      <c r="GR294" s="44"/>
      <c r="GS294" s="44"/>
      <c r="GT294" s="44"/>
      <c r="GU294" s="44"/>
      <c r="GV294" s="44"/>
      <c r="GW294" s="44"/>
      <c r="GX294" s="44"/>
      <c r="GY294" s="44"/>
      <c r="GZ294" s="44"/>
      <c r="HA294" s="44"/>
      <c r="HB294" s="44"/>
      <c r="HC294" s="44"/>
      <c r="HD294" s="44"/>
      <c r="HE294" s="44"/>
      <c r="HF294" s="44"/>
      <c r="HG294" s="44"/>
      <c r="HH294" s="44"/>
      <c r="HI294" s="44"/>
      <c r="HJ294" s="44"/>
      <c r="HK294" s="44"/>
      <c r="HL294" s="44"/>
      <c r="HM294" s="44"/>
      <c r="HN294" s="44"/>
      <c r="HO294" s="44"/>
      <c r="HP294" s="44"/>
      <c r="HQ294" s="44"/>
      <c r="HR294" s="44"/>
      <c r="HS294" s="44"/>
      <c r="HT294" s="44"/>
      <c r="HU294" s="44"/>
      <c r="HV294" s="44"/>
      <c r="HW294" s="44"/>
      <c r="HX294" s="44"/>
      <c r="HY294" s="44"/>
      <c r="HZ294" s="44"/>
      <c r="IA294" s="44"/>
      <c r="IB294" s="33"/>
    </row>
    <row r="295" spans="2:243" s="40" customFormat="1" ht="47.25" x14ac:dyDescent="0.25">
      <c r="B295" s="177"/>
      <c r="C295" s="34">
        <v>290</v>
      </c>
      <c r="D295" s="56" t="s">
        <v>2865</v>
      </c>
      <c r="E295" s="42" t="s">
        <v>1286</v>
      </c>
      <c r="F295" s="35" t="s">
        <v>1285</v>
      </c>
      <c r="G295" s="55" t="s">
        <v>4268</v>
      </c>
      <c r="H295" s="154">
        <v>42348</v>
      </c>
      <c r="I295" s="133">
        <v>6870</v>
      </c>
      <c r="J295" s="38">
        <v>42360</v>
      </c>
      <c r="K295" s="42" t="s">
        <v>2140</v>
      </c>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row>
    <row r="296" spans="2:243" s="40" customFormat="1" ht="47.25" x14ac:dyDescent="0.25">
      <c r="B296" s="177"/>
      <c r="C296" s="34">
        <v>291</v>
      </c>
      <c r="D296" s="46" t="s">
        <v>2861</v>
      </c>
      <c r="E296" s="41" t="s">
        <v>782</v>
      </c>
      <c r="F296" s="47" t="s">
        <v>783</v>
      </c>
      <c r="G296" s="151" t="s">
        <v>4354</v>
      </c>
      <c r="H296" s="152">
        <v>42360</v>
      </c>
      <c r="I296" s="142">
        <v>480000</v>
      </c>
      <c r="J296" s="50">
        <v>42360</v>
      </c>
      <c r="K296" s="42" t="s">
        <v>2141</v>
      </c>
    </row>
    <row r="297" spans="2:243" s="40" customFormat="1" ht="47.25" x14ac:dyDescent="0.25">
      <c r="B297" s="177"/>
      <c r="C297" s="34">
        <v>292</v>
      </c>
      <c r="D297" s="35" t="s">
        <v>2834</v>
      </c>
      <c r="E297" s="42" t="s">
        <v>1242</v>
      </c>
      <c r="F297" s="35" t="s">
        <v>1843</v>
      </c>
      <c r="G297" s="35" t="s">
        <v>4355</v>
      </c>
      <c r="H297" s="52">
        <v>42360</v>
      </c>
      <c r="I297" s="133">
        <v>61534.5</v>
      </c>
      <c r="J297" s="38">
        <v>42360</v>
      </c>
      <c r="K297" s="42" t="s">
        <v>2142</v>
      </c>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44"/>
      <c r="CY297" s="44"/>
      <c r="CZ297" s="44"/>
      <c r="DA297" s="44"/>
      <c r="DB297" s="44"/>
      <c r="DC297" s="44"/>
      <c r="DD297" s="44"/>
      <c r="DE297" s="44"/>
      <c r="DF297" s="44"/>
      <c r="DG297" s="44"/>
      <c r="DH297" s="44"/>
      <c r="DI297" s="44"/>
      <c r="DJ297" s="44"/>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c r="EO297" s="44"/>
      <c r="EP297" s="44"/>
      <c r="EQ297" s="44"/>
      <c r="ER297" s="44"/>
      <c r="ES297" s="44"/>
      <c r="ET297" s="44"/>
      <c r="EU297" s="44"/>
      <c r="EV297" s="44"/>
      <c r="EW297" s="44"/>
      <c r="EX297" s="44"/>
      <c r="EY297" s="44"/>
      <c r="EZ297" s="44"/>
      <c r="FA297" s="44"/>
      <c r="FB297" s="44"/>
      <c r="FC297" s="44"/>
      <c r="FD297" s="44"/>
      <c r="FE297" s="44"/>
      <c r="FF297" s="44"/>
      <c r="FG297" s="44"/>
      <c r="FH297" s="44"/>
      <c r="FI297" s="44"/>
      <c r="FJ297" s="44"/>
      <c r="FK297" s="44"/>
      <c r="FL297" s="44"/>
      <c r="FM297" s="44"/>
      <c r="FN297" s="44"/>
      <c r="FO297" s="44"/>
      <c r="FP297" s="44"/>
      <c r="FQ297" s="44"/>
      <c r="FR297" s="44"/>
      <c r="FS297" s="44"/>
      <c r="FT297" s="44"/>
      <c r="FU297" s="44"/>
      <c r="FV297" s="44"/>
      <c r="FW297" s="44"/>
      <c r="FX297" s="44"/>
      <c r="FY297" s="44"/>
      <c r="FZ297" s="44"/>
      <c r="GA297" s="44"/>
      <c r="GB297" s="44"/>
      <c r="GC297" s="44"/>
      <c r="GD297" s="44"/>
      <c r="GE297" s="44"/>
      <c r="GF297" s="44"/>
      <c r="GG297" s="44"/>
      <c r="GH297" s="44"/>
      <c r="GI297" s="44"/>
      <c r="GJ297" s="44"/>
      <c r="GK297" s="44"/>
      <c r="GL297" s="44"/>
      <c r="GM297" s="44"/>
      <c r="GN297" s="44"/>
      <c r="GO297" s="44"/>
      <c r="GP297" s="44"/>
      <c r="GQ297" s="44"/>
      <c r="GR297" s="44"/>
      <c r="GS297" s="44"/>
      <c r="GT297" s="44"/>
      <c r="GU297" s="44"/>
      <c r="GV297" s="44"/>
      <c r="GW297" s="44"/>
      <c r="GX297" s="44"/>
      <c r="GY297" s="44"/>
      <c r="GZ297" s="44"/>
      <c r="HA297" s="44"/>
      <c r="HB297" s="44"/>
      <c r="HC297" s="44"/>
      <c r="HD297" s="44"/>
      <c r="HE297" s="44"/>
      <c r="HF297" s="44"/>
      <c r="HG297" s="44"/>
      <c r="HH297" s="44"/>
      <c r="HI297" s="44"/>
      <c r="HJ297" s="44"/>
      <c r="HK297" s="44"/>
      <c r="HL297" s="44"/>
      <c r="HM297" s="44"/>
      <c r="HN297" s="44"/>
      <c r="HO297" s="44"/>
      <c r="HP297" s="44"/>
      <c r="HQ297" s="44"/>
      <c r="HR297" s="44"/>
      <c r="HS297" s="44"/>
      <c r="HT297" s="44"/>
      <c r="HU297" s="44"/>
      <c r="HV297" s="44"/>
      <c r="HW297" s="44"/>
      <c r="HX297" s="44"/>
      <c r="HY297" s="44"/>
      <c r="HZ297" s="44"/>
      <c r="IA297" s="44"/>
    </row>
    <row r="298" spans="2:243" s="40" customFormat="1" ht="63" x14ac:dyDescent="0.25">
      <c r="B298" s="177"/>
      <c r="C298" s="34">
        <v>293</v>
      </c>
      <c r="D298" s="35" t="s">
        <v>3017</v>
      </c>
      <c r="E298" s="42" t="s">
        <v>1214</v>
      </c>
      <c r="F298" s="35" t="s">
        <v>1210</v>
      </c>
      <c r="G298" s="35" t="s">
        <v>4628</v>
      </c>
      <c r="H298" s="52">
        <v>42360</v>
      </c>
      <c r="I298" s="133">
        <v>156000</v>
      </c>
      <c r="J298" s="38">
        <v>42360</v>
      </c>
      <c r="K298" s="42" t="s">
        <v>2143</v>
      </c>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c r="CZ298" s="44"/>
      <c r="DA298" s="44"/>
      <c r="DB298" s="44"/>
      <c r="DC298" s="44"/>
      <c r="DD298" s="44"/>
      <c r="DE298" s="44"/>
      <c r="DF298" s="44"/>
      <c r="DG298" s="44"/>
      <c r="DH298" s="44"/>
      <c r="DI298" s="44"/>
      <c r="DJ298" s="44"/>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c r="EO298" s="44"/>
      <c r="EP298" s="44"/>
      <c r="EQ298" s="44"/>
      <c r="ER298" s="44"/>
      <c r="ES298" s="44"/>
      <c r="ET298" s="44"/>
      <c r="EU298" s="44"/>
      <c r="EV298" s="44"/>
      <c r="EW298" s="44"/>
      <c r="EX298" s="44"/>
      <c r="EY298" s="44"/>
      <c r="EZ298" s="44"/>
      <c r="FA298" s="44"/>
      <c r="FB298" s="44"/>
      <c r="FC298" s="44"/>
      <c r="FD298" s="44"/>
      <c r="FE298" s="44"/>
      <c r="FF298" s="44"/>
      <c r="FG298" s="44"/>
      <c r="FH298" s="44"/>
      <c r="FI298" s="44"/>
      <c r="FJ298" s="44"/>
      <c r="FK298" s="44"/>
      <c r="FL298" s="44"/>
      <c r="FM298" s="44"/>
      <c r="FN298" s="44"/>
      <c r="FO298" s="44"/>
      <c r="FP298" s="44"/>
      <c r="FQ298" s="44"/>
      <c r="FR298" s="44"/>
      <c r="FS298" s="44"/>
      <c r="FT298" s="44"/>
      <c r="FU298" s="44"/>
      <c r="FV298" s="44"/>
      <c r="FW298" s="44"/>
      <c r="FX298" s="44"/>
      <c r="FY298" s="44"/>
      <c r="FZ298" s="44"/>
      <c r="GA298" s="44"/>
      <c r="GB298" s="44"/>
      <c r="GC298" s="44"/>
      <c r="GD298" s="44"/>
      <c r="GE298" s="44"/>
      <c r="GF298" s="44"/>
      <c r="GG298" s="44"/>
      <c r="GH298" s="44"/>
      <c r="GI298" s="44"/>
      <c r="GJ298" s="44"/>
      <c r="GK298" s="44"/>
      <c r="GL298" s="44"/>
      <c r="GM298" s="44"/>
      <c r="GN298" s="44"/>
      <c r="GO298" s="44"/>
      <c r="GP298" s="44"/>
      <c r="GQ298" s="44"/>
      <c r="GR298" s="44"/>
      <c r="GS298" s="44"/>
      <c r="GT298" s="44"/>
      <c r="GU298" s="44"/>
      <c r="GV298" s="44"/>
      <c r="GW298" s="44"/>
      <c r="GX298" s="44"/>
      <c r="GY298" s="44"/>
      <c r="GZ298" s="44"/>
      <c r="HA298" s="44"/>
      <c r="HB298" s="44"/>
      <c r="HC298" s="44"/>
      <c r="HD298" s="44"/>
      <c r="HE298" s="44"/>
      <c r="HF298" s="44"/>
      <c r="HG298" s="44"/>
      <c r="HH298" s="44"/>
      <c r="HI298" s="44"/>
      <c r="HJ298" s="44"/>
      <c r="HK298" s="44"/>
      <c r="HL298" s="44"/>
      <c r="HM298" s="44"/>
      <c r="HN298" s="44"/>
      <c r="HO298" s="44"/>
      <c r="HP298" s="44"/>
      <c r="HQ298" s="44"/>
      <c r="HR298" s="44"/>
      <c r="HS298" s="44"/>
      <c r="HT298" s="44"/>
      <c r="HU298" s="44"/>
      <c r="HV298" s="44"/>
      <c r="HW298" s="44"/>
      <c r="HX298" s="44"/>
      <c r="HY298" s="44"/>
      <c r="HZ298" s="44"/>
      <c r="IA298" s="44"/>
      <c r="IC298" s="44"/>
      <c r="ID298" s="44"/>
      <c r="IE298" s="44"/>
      <c r="IF298" s="44"/>
      <c r="IG298" s="44"/>
      <c r="IH298" s="44"/>
      <c r="II298" s="44"/>
    </row>
    <row r="299" spans="2:243" s="40" customFormat="1" ht="63" x14ac:dyDescent="0.25">
      <c r="B299" s="177"/>
      <c r="C299" s="34">
        <v>294</v>
      </c>
      <c r="D299" s="35" t="s">
        <v>3016</v>
      </c>
      <c r="E299" s="42" t="s">
        <v>1243</v>
      </c>
      <c r="F299" s="35" t="s">
        <v>1868</v>
      </c>
      <c r="G299" s="35" t="s">
        <v>4353</v>
      </c>
      <c r="H299" s="52">
        <v>42360</v>
      </c>
      <c r="I299" s="133">
        <v>96751.42</v>
      </c>
      <c r="J299" s="38">
        <v>42360</v>
      </c>
      <c r="K299" s="42" t="s">
        <v>2144</v>
      </c>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44"/>
      <c r="CY299" s="44"/>
      <c r="CZ299" s="44"/>
      <c r="DA299" s="44"/>
      <c r="DB299" s="44"/>
      <c r="DC299" s="44"/>
      <c r="DD299" s="44"/>
      <c r="DE299" s="44"/>
      <c r="DF299" s="44"/>
      <c r="DG299" s="44"/>
      <c r="DH299" s="44"/>
      <c r="DI299" s="44"/>
      <c r="DJ299" s="44"/>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c r="EO299" s="44"/>
      <c r="EP299" s="44"/>
      <c r="EQ299" s="44"/>
      <c r="ER299" s="44"/>
      <c r="ES299" s="44"/>
      <c r="ET299" s="44"/>
      <c r="EU299" s="44"/>
      <c r="EV299" s="44"/>
      <c r="EW299" s="44"/>
      <c r="EX299" s="44"/>
      <c r="EY299" s="44"/>
      <c r="EZ299" s="44"/>
      <c r="FA299" s="44"/>
      <c r="FB299" s="44"/>
      <c r="FC299" s="44"/>
      <c r="FD299" s="44"/>
      <c r="FE299" s="44"/>
      <c r="FF299" s="44"/>
      <c r="FG299" s="44"/>
      <c r="FH299" s="44"/>
      <c r="FI299" s="44"/>
      <c r="FJ299" s="44"/>
      <c r="FK299" s="44"/>
      <c r="FL299" s="44"/>
      <c r="FM299" s="44"/>
      <c r="FN299" s="44"/>
      <c r="FO299" s="44"/>
      <c r="FP299" s="44"/>
      <c r="FQ299" s="44"/>
      <c r="FR299" s="44"/>
      <c r="FS299" s="44"/>
      <c r="FT299" s="44"/>
      <c r="FU299" s="44"/>
      <c r="FV299" s="44"/>
      <c r="FW299" s="44"/>
      <c r="FX299" s="44"/>
      <c r="FY299" s="44"/>
      <c r="FZ299" s="44"/>
      <c r="GA299" s="44"/>
      <c r="GB299" s="44"/>
      <c r="GC299" s="44"/>
      <c r="GD299" s="44"/>
      <c r="GE299" s="44"/>
      <c r="GF299" s="44"/>
      <c r="GG299" s="44"/>
      <c r="GH299" s="44"/>
      <c r="GI299" s="44"/>
      <c r="GJ299" s="44"/>
      <c r="GK299" s="44"/>
      <c r="GL299" s="44"/>
      <c r="GM299" s="44"/>
      <c r="GN299" s="44"/>
      <c r="GO299" s="44"/>
      <c r="GP299" s="44"/>
      <c r="GQ299" s="44"/>
      <c r="GR299" s="44"/>
      <c r="GS299" s="44"/>
      <c r="GT299" s="44"/>
      <c r="GU299" s="44"/>
      <c r="GV299" s="44"/>
      <c r="GW299" s="44"/>
      <c r="GX299" s="44"/>
      <c r="GY299" s="44"/>
      <c r="GZ299" s="44"/>
      <c r="HA299" s="44"/>
      <c r="HB299" s="44"/>
      <c r="HC299" s="44"/>
      <c r="HD299" s="44"/>
      <c r="HE299" s="44"/>
      <c r="HF299" s="44"/>
      <c r="HG299" s="44"/>
      <c r="HH299" s="44"/>
      <c r="HI299" s="44"/>
      <c r="HJ299" s="44"/>
      <c r="HK299" s="44"/>
      <c r="HL299" s="44"/>
      <c r="HM299" s="44"/>
      <c r="HN299" s="44"/>
      <c r="HO299" s="44"/>
      <c r="HP299" s="44"/>
      <c r="HQ299" s="44"/>
      <c r="HR299" s="44"/>
      <c r="HS299" s="44"/>
      <c r="HT299" s="44"/>
      <c r="HU299" s="44"/>
      <c r="HV299" s="44"/>
      <c r="HW299" s="44"/>
      <c r="HX299" s="44"/>
      <c r="HY299" s="44"/>
      <c r="HZ299" s="44"/>
      <c r="IA299" s="44"/>
    </row>
    <row r="300" spans="2:243" s="40" customFormat="1" ht="47.25" x14ac:dyDescent="0.25">
      <c r="B300" s="177"/>
      <c r="C300" s="34">
        <v>295</v>
      </c>
      <c r="D300" s="46" t="s">
        <v>2897</v>
      </c>
      <c r="E300" s="41" t="s">
        <v>750</v>
      </c>
      <c r="F300" s="47" t="s">
        <v>751</v>
      </c>
      <c r="G300" s="48" t="s">
        <v>752</v>
      </c>
      <c r="H300" s="49">
        <v>42332</v>
      </c>
      <c r="I300" s="142">
        <v>20000</v>
      </c>
      <c r="J300" s="50">
        <v>42360</v>
      </c>
      <c r="K300" s="42" t="s">
        <v>2060</v>
      </c>
    </row>
    <row r="301" spans="2:243" s="40" customFormat="1" ht="47.25" x14ac:dyDescent="0.25">
      <c r="B301" s="177"/>
      <c r="C301" s="34">
        <v>296</v>
      </c>
      <c r="D301" s="46" t="s">
        <v>2861</v>
      </c>
      <c r="E301" s="41" t="s">
        <v>782</v>
      </c>
      <c r="F301" s="47" t="s">
        <v>783</v>
      </c>
      <c r="G301" s="151" t="s">
        <v>4351</v>
      </c>
      <c r="H301" s="152">
        <v>42367</v>
      </c>
      <c r="I301" s="142">
        <v>500000</v>
      </c>
      <c r="J301" s="50">
        <v>42367</v>
      </c>
      <c r="K301" s="42" t="s">
        <v>1900</v>
      </c>
    </row>
    <row r="302" spans="2:243" s="40" customFormat="1" ht="78.75" x14ac:dyDescent="0.25">
      <c r="B302" s="177"/>
      <c r="C302" s="34">
        <v>297</v>
      </c>
      <c r="D302" s="46" t="s">
        <v>2904</v>
      </c>
      <c r="E302" s="41" t="s">
        <v>12</v>
      </c>
      <c r="F302" s="47" t="s">
        <v>191</v>
      </c>
      <c r="G302" s="48" t="s">
        <v>192</v>
      </c>
      <c r="H302" s="49">
        <v>41842</v>
      </c>
      <c r="I302" s="142">
        <v>589878</v>
      </c>
      <c r="J302" s="50">
        <v>42367</v>
      </c>
      <c r="K302" s="42" t="s">
        <v>2145</v>
      </c>
    </row>
    <row r="303" spans="2:243" s="40" customFormat="1" ht="141.75" x14ac:dyDescent="0.25">
      <c r="B303" s="177"/>
      <c r="C303" s="34">
        <v>298</v>
      </c>
      <c r="D303" s="55" t="s">
        <v>2831</v>
      </c>
      <c r="E303" s="35" t="s">
        <v>1243</v>
      </c>
      <c r="F303" s="47" t="s">
        <v>640</v>
      </c>
      <c r="G303" s="48" t="s">
        <v>641</v>
      </c>
      <c r="H303" s="49">
        <v>38978</v>
      </c>
      <c r="I303" s="142">
        <v>139817</v>
      </c>
      <c r="J303" s="50">
        <v>42368</v>
      </c>
      <c r="K303" s="42" t="s">
        <v>2146</v>
      </c>
    </row>
    <row r="304" spans="2:243" s="40" customFormat="1" ht="157.5" x14ac:dyDescent="0.25">
      <c r="B304" s="177"/>
      <c r="C304" s="34">
        <v>299</v>
      </c>
      <c r="D304" s="46" t="s">
        <v>2910</v>
      </c>
      <c r="E304" s="41" t="s">
        <v>477</v>
      </c>
      <c r="F304" s="47" t="s">
        <v>788</v>
      </c>
      <c r="G304" s="48" t="s">
        <v>789</v>
      </c>
      <c r="H304" s="49">
        <v>42061</v>
      </c>
      <c r="I304" s="142">
        <v>55860</v>
      </c>
      <c r="J304" s="50">
        <v>42368</v>
      </c>
      <c r="K304" s="42" t="s">
        <v>2147</v>
      </c>
    </row>
    <row r="305" spans="2:243" s="40" customFormat="1" ht="78.75" x14ac:dyDescent="0.25">
      <c r="B305" s="177"/>
      <c r="C305" s="34">
        <v>300</v>
      </c>
      <c r="D305" s="62" t="s">
        <v>2950</v>
      </c>
      <c r="E305" s="42" t="s">
        <v>1250</v>
      </c>
      <c r="F305" s="35" t="s">
        <v>1298</v>
      </c>
      <c r="G305" s="62" t="s">
        <v>4269</v>
      </c>
      <c r="H305" s="52">
        <v>42368</v>
      </c>
      <c r="I305" s="133">
        <v>91600</v>
      </c>
      <c r="J305" s="38">
        <v>42368</v>
      </c>
      <c r="K305" s="42" t="s">
        <v>2148</v>
      </c>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row>
    <row r="306" spans="2:243" s="40" customFormat="1" ht="63" x14ac:dyDescent="0.25">
      <c r="B306" s="177"/>
      <c r="C306" s="34">
        <v>301</v>
      </c>
      <c r="D306" s="46" t="s">
        <v>2898</v>
      </c>
      <c r="E306" s="41" t="s">
        <v>765</v>
      </c>
      <c r="F306" s="47" t="s">
        <v>766</v>
      </c>
      <c r="G306" s="151" t="s">
        <v>4352</v>
      </c>
      <c r="H306" s="152">
        <v>42314</v>
      </c>
      <c r="I306" s="142">
        <v>10146</v>
      </c>
      <c r="J306" s="50">
        <v>42369</v>
      </c>
      <c r="K306" s="42" t="s">
        <v>2149</v>
      </c>
      <c r="IB306" s="33"/>
      <c r="IC306" s="44"/>
      <c r="ID306" s="44"/>
      <c r="IE306" s="44"/>
      <c r="IF306" s="44"/>
      <c r="IG306" s="44"/>
      <c r="IH306" s="44"/>
      <c r="II306" s="44"/>
    </row>
    <row r="307" spans="2:243" s="40" customFormat="1" ht="63" x14ac:dyDescent="0.25">
      <c r="B307" s="177"/>
      <c r="C307" s="34">
        <v>302</v>
      </c>
      <c r="D307" s="46" t="s">
        <v>2883</v>
      </c>
      <c r="E307" s="41" t="s">
        <v>631</v>
      </c>
      <c r="F307" s="47" t="s">
        <v>632</v>
      </c>
      <c r="G307" s="151" t="s">
        <v>4350</v>
      </c>
      <c r="H307" s="152">
        <v>42314</v>
      </c>
      <c r="I307" s="142">
        <v>35568</v>
      </c>
      <c r="J307" s="50">
        <v>42369</v>
      </c>
      <c r="K307" s="42" t="s">
        <v>2150</v>
      </c>
    </row>
    <row r="308" spans="2:243" s="40" customFormat="1" ht="63" x14ac:dyDescent="0.25">
      <c r="B308" s="177"/>
      <c r="C308" s="34">
        <v>303</v>
      </c>
      <c r="D308" s="46" t="s">
        <v>2983</v>
      </c>
      <c r="E308" s="41" t="s">
        <v>246</v>
      </c>
      <c r="F308" s="47" t="s">
        <v>247</v>
      </c>
      <c r="G308" s="48" t="s">
        <v>248</v>
      </c>
      <c r="H308" s="49">
        <v>40023</v>
      </c>
      <c r="I308" s="142">
        <v>1035738</v>
      </c>
      <c r="J308" s="50">
        <v>42370</v>
      </c>
      <c r="K308" s="42" t="s">
        <v>2151</v>
      </c>
    </row>
    <row r="309" spans="2:243" s="40" customFormat="1" ht="94.5" x14ac:dyDescent="0.25">
      <c r="B309" s="177"/>
      <c r="C309" s="34">
        <v>304</v>
      </c>
      <c r="D309" s="46" t="s">
        <v>2899</v>
      </c>
      <c r="E309" s="41" t="s">
        <v>9</v>
      </c>
      <c r="F309" s="47" t="s">
        <v>573</v>
      </c>
      <c r="G309" s="48" t="s">
        <v>574</v>
      </c>
      <c r="H309" s="49">
        <v>42380</v>
      </c>
      <c r="I309" s="142">
        <v>350000</v>
      </c>
      <c r="J309" s="50">
        <v>42370</v>
      </c>
      <c r="K309" s="42" t="s">
        <v>2073</v>
      </c>
      <c r="IC309" s="44"/>
      <c r="ID309" s="44"/>
      <c r="IE309" s="44"/>
      <c r="IF309" s="44"/>
      <c r="IG309" s="44"/>
      <c r="IH309" s="44"/>
      <c r="II309" s="44"/>
    </row>
    <row r="310" spans="2:243" s="40" customFormat="1" ht="78.75" x14ac:dyDescent="0.25">
      <c r="B310" s="177"/>
      <c r="C310" s="34">
        <v>305</v>
      </c>
      <c r="D310" s="46" t="s">
        <v>2879</v>
      </c>
      <c r="E310" s="41" t="s">
        <v>9</v>
      </c>
      <c r="F310" s="47" t="s">
        <v>748</v>
      </c>
      <c r="G310" s="48" t="s">
        <v>749</v>
      </c>
      <c r="H310" s="49">
        <v>42098</v>
      </c>
      <c r="I310" s="142">
        <v>350000</v>
      </c>
      <c r="J310" s="50">
        <v>42370</v>
      </c>
      <c r="K310" s="42" t="s">
        <v>2073</v>
      </c>
      <c r="IC310" s="44"/>
      <c r="ID310" s="44"/>
      <c r="IE310" s="44"/>
      <c r="IF310" s="44"/>
      <c r="IG310" s="44"/>
      <c r="IH310" s="44"/>
      <c r="II310" s="44"/>
    </row>
    <row r="311" spans="2:243" s="40" customFormat="1" ht="141.75" x14ac:dyDescent="0.25">
      <c r="B311" s="177"/>
      <c r="C311" s="34">
        <v>306</v>
      </c>
      <c r="D311" s="55" t="s">
        <v>2831</v>
      </c>
      <c r="E311" s="35" t="s">
        <v>1243</v>
      </c>
      <c r="F311" s="47" t="s">
        <v>640</v>
      </c>
      <c r="G311" s="48" t="s">
        <v>641</v>
      </c>
      <c r="H311" s="49">
        <v>38978</v>
      </c>
      <c r="I311" s="142">
        <v>22000</v>
      </c>
      <c r="J311" s="50">
        <v>42376</v>
      </c>
      <c r="K311" s="42" t="s">
        <v>2152</v>
      </c>
    </row>
    <row r="312" spans="2:243" s="40" customFormat="1" ht="94.5" x14ac:dyDescent="0.25">
      <c r="B312" s="177"/>
      <c r="C312" s="34">
        <v>307</v>
      </c>
      <c r="D312" s="46" t="s">
        <v>2861</v>
      </c>
      <c r="E312" s="41" t="s">
        <v>575</v>
      </c>
      <c r="F312" s="47" t="s">
        <v>576</v>
      </c>
      <c r="G312" s="48" t="s">
        <v>577</v>
      </c>
      <c r="H312" s="49">
        <v>42366</v>
      </c>
      <c r="I312" s="142">
        <v>6500000</v>
      </c>
      <c r="J312" s="50">
        <v>42376</v>
      </c>
      <c r="K312" s="42" t="s">
        <v>2153</v>
      </c>
    </row>
    <row r="313" spans="2:243" s="40" customFormat="1" ht="94.5" x14ac:dyDescent="0.25">
      <c r="B313" s="177"/>
      <c r="C313" s="34">
        <v>308</v>
      </c>
      <c r="D313" s="46" t="s">
        <v>2961</v>
      </c>
      <c r="E313" s="41" t="s">
        <v>15</v>
      </c>
      <c r="F313" s="47" t="s">
        <v>614</v>
      </c>
      <c r="G313" s="48" t="s">
        <v>615</v>
      </c>
      <c r="H313" s="49">
        <v>40693</v>
      </c>
      <c r="I313" s="142">
        <v>148408</v>
      </c>
      <c r="J313" s="50">
        <v>42377</v>
      </c>
      <c r="K313" s="42" t="s">
        <v>2154</v>
      </c>
    </row>
    <row r="314" spans="2:243" s="40" customFormat="1" ht="63" x14ac:dyDescent="0.25">
      <c r="B314" s="177"/>
      <c r="C314" s="34">
        <v>309</v>
      </c>
      <c r="D314" s="46" t="s">
        <v>2936</v>
      </c>
      <c r="E314" s="41" t="s">
        <v>750</v>
      </c>
      <c r="F314" s="47" t="s">
        <v>811</v>
      </c>
      <c r="G314" s="48" t="s">
        <v>812</v>
      </c>
      <c r="H314" s="49">
        <v>42275</v>
      </c>
      <c r="I314" s="142">
        <v>20000</v>
      </c>
      <c r="J314" s="50">
        <v>42377</v>
      </c>
      <c r="K314" s="42" t="s">
        <v>2060</v>
      </c>
    </row>
    <row r="315" spans="2:243" s="40" customFormat="1" ht="63" x14ac:dyDescent="0.25">
      <c r="B315" s="177"/>
      <c r="C315" s="34">
        <v>310</v>
      </c>
      <c r="D315" s="46" t="s">
        <v>2883</v>
      </c>
      <c r="E315" s="41" t="s">
        <v>633</v>
      </c>
      <c r="F315" s="47" t="s">
        <v>634</v>
      </c>
      <c r="G315" s="151" t="s">
        <v>4349</v>
      </c>
      <c r="H315" s="152">
        <v>42381</v>
      </c>
      <c r="I315" s="142">
        <v>59131</v>
      </c>
      <c r="J315" s="50">
        <v>42381</v>
      </c>
      <c r="K315" s="42" t="s">
        <v>1955</v>
      </c>
    </row>
    <row r="316" spans="2:243" s="40" customFormat="1" ht="63" x14ac:dyDescent="0.25">
      <c r="B316" s="177"/>
      <c r="C316" s="34">
        <v>311</v>
      </c>
      <c r="D316" s="56" t="s">
        <v>2865</v>
      </c>
      <c r="E316" s="42" t="s">
        <v>1289</v>
      </c>
      <c r="F316" s="35" t="s">
        <v>1288</v>
      </c>
      <c r="G316" s="55" t="s">
        <v>4270</v>
      </c>
      <c r="H316" s="154">
        <v>42382</v>
      </c>
      <c r="I316" s="133">
        <v>436500</v>
      </c>
      <c r="J316" s="38">
        <v>42382</v>
      </c>
      <c r="K316" s="42" t="s">
        <v>2155</v>
      </c>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row>
    <row r="317" spans="2:243" s="40" customFormat="1" ht="47.25" x14ac:dyDescent="0.25">
      <c r="B317" s="177"/>
      <c r="C317" s="34">
        <v>312</v>
      </c>
      <c r="D317" s="56" t="s">
        <v>2865</v>
      </c>
      <c r="E317" s="42"/>
      <c r="F317" s="35" t="s">
        <v>1285</v>
      </c>
      <c r="G317" s="55" t="s">
        <v>4271</v>
      </c>
      <c r="H317" s="154">
        <v>42375</v>
      </c>
      <c r="I317" s="133">
        <v>20610</v>
      </c>
      <c r="J317" s="38">
        <v>42383</v>
      </c>
      <c r="K317" s="42" t="s">
        <v>2156</v>
      </c>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row>
    <row r="318" spans="2:243" s="40" customFormat="1" ht="47.25" x14ac:dyDescent="0.25">
      <c r="B318" s="177"/>
      <c r="C318" s="34">
        <v>313</v>
      </c>
      <c r="D318" s="46" t="s">
        <v>2937</v>
      </c>
      <c r="E318" s="41" t="s">
        <v>4</v>
      </c>
      <c r="F318" s="47" t="s">
        <v>722</v>
      </c>
      <c r="G318" s="48" t="s">
        <v>723</v>
      </c>
      <c r="H318" s="49">
        <v>42368</v>
      </c>
      <c r="I318" s="142">
        <v>750000</v>
      </c>
      <c r="J318" s="50">
        <v>42384</v>
      </c>
      <c r="K318" s="42" t="s">
        <v>2157</v>
      </c>
    </row>
    <row r="319" spans="2:243" s="40" customFormat="1" ht="110.25" x14ac:dyDescent="0.25">
      <c r="B319" s="177"/>
      <c r="C319" s="34">
        <v>314</v>
      </c>
      <c r="D319" s="46" t="s">
        <v>3029</v>
      </c>
      <c r="E319" s="41" t="s">
        <v>67</v>
      </c>
      <c r="F319" s="47" t="s">
        <v>854</v>
      </c>
      <c r="G319" s="48" t="s">
        <v>855</v>
      </c>
      <c r="H319" s="49">
        <v>42383</v>
      </c>
      <c r="I319" s="142">
        <v>300000</v>
      </c>
      <c r="J319" s="50">
        <v>42385</v>
      </c>
      <c r="K319" s="42" t="s">
        <v>2024</v>
      </c>
    </row>
    <row r="320" spans="2:243" s="40" customFormat="1" ht="189" x14ac:dyDescent="0.25">
      <c r="B320" s="177"/>
      <c r="C320" s="34">
        <v>315</v>
      </c>
      <c r="D320" s="46" t="s">
        <v>2938</v>
      </c>
      <c r="E320" s="41" t="s">
        <v>550</v>
      </c>
      <c r="F320" s="47" t="s">
        <v>558</v>
      </c>
      <c r="G320" s="48" t="s">
        <v>559</v>
      </c>
      <c r="H320" s="49">
        <v>42388</v>
      </c>
      <c r="I320" s="142">
        <v>28625</v>
      </c>
      <c r="J320" s="50">
        <v>42388</v>
      </c>
      <c r="K320" s="42" t="s">
        <v>2158</v>
      </c>
    </row>
    <row r="321" spans="2:243" s="40" customFormat="1" ht="47.25" x14ac:dyDescent="0.25">
      <c r="B321" s="177"/>
      <c r="C321" s="34">
        <v>316</v>
      </c>
      <c r="D321" s="51" t="s">
        <v>2831</v>
      </c>
      <c r="E321" s="41" t="s">
        <v>569</v>
      </c>
      <c r="F321" s="47" t="s">
        <v>584</v>
      </c>
      <c r="G321" s="48" t="s">
        <v>585</v>
      </c>
      <c r="H321" s="49">
        <v>42068</v>
      </c>
      <c r="I321" s="142">
        <v>15527</v>
      </c>
      <c r="J321" s="50">
        <v>42394</v>
      </c>
      <c r="K321" s="42" t="s">
        <v>2159</v>
      </c>
    </row>
    <row r="322" spans="2:243" s="40" customFormat="1" ht="78.75" x14ac:dyDescent="0.25">
      <c r="B322" s="177"/>
      <c r="C322" s="34">
        <v>317</v>
      </c>
      <c r="D322" s="46" t="s">
        <v>2880</v>
      </c>
      <c r="E322" s="41" t="s">
        <v>9</v>
      </c>
      <c r="F322" s="47" t="s">
        <v>207</v>
      </c>
      <c r="G322" s="48" t="s">
        <v>208</v>
      </c>
      <c r="H322" s="49">
        <v>40424</v>
      </c>
      <c r="I322" s="142">
        <v>1593281</v>
      </c>
      <c r="J322" s="50">
        <v>42394</v>
      </c>
      <c r="K322" s="42" t="s">
        <v>2160</v>
      </c>
    </row>
    <row r="323" spans="2:243" s="40" customFormat="1" ht="47.25" x14ac:dyDescent="0.25">
      <c r="B323" s="177"/>
      <c r="C323" s="34">
        <v>318</v>
      </c>
      <c r="D323" s="56" t="s">
        <v>2865</v>
      </c>
      <c r="E323" s="66" t="s">
        <v>631</v>
      </c>
      <c r="F323" s="35" t="s">
        <v>1285</v>
      </c>
      <c r="G323" s="55" t="s">
        <v>4272</v>
      </c>
      <c r="H323" s="154">
        <v>42390</v>
      </c>
      <c r="I323" s="133">
        <v>15114</v>
      </c>
      <c r="J323" s="38">
        <v>42396</v>
      </c>
      <c r="K323" s="42" t="s">
        <v>2161</v>
      </c>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row>
    <row r="324" spans="2:243" s="40" customFormat="1" ht="78.75" x14ac:dyDescent="0.25">
      <c r="B324" s="177"/>
      <c r="C324" s="34">
        <v>319</v>
      </c>
      <c r="D324" s="46" t="s">
        <v>2962</v>
      </c>
      <c r="E324" s="41" t="s">
        <v>681</v>
      </c>
      <c r="F324" s="47" t="s">
        <v>682</v>
      </c>
      <c r="G324" s="151" t="s">
        <v>4348</v>
      </c>
      <c r="H324" s="152">
        <v>42082</v>
      </c>
      <c r="I324" s="142">
        <v>100000</v>
      </c>
      <c r="J324" s="50">
        <v>42396</v>
      </c>
      <c r="K324" s="42" t="s">
        <v>2162</v>
      </c>
    </row>
    <row r="325" spans="2:243" s="40" customFormat="1" ht="47.25" x14ac:dyDescent="0.25">
      <c r="B325" s="177"/>
      <c r="C325" s="34">
        <v>320</v>
      </c>
      <c r="D325" s="46" t="s">
        <v>2898</v>
      </c>
      <c r="E325" s="41" t="s">
        <v>778</v>
      </c>
      <c r="F325" s="47" t="s">
        <v>779</v>
      </c>
      <c r="G325" s="151" t="s">
        <v>4347</v>
      </c>
      <c r="H325" s="152">
        <v>42396</v>
      </c>
      <c r="I325" s="142">
        <v>3435</v>
      </c>
      <c r="J325" s="50">
        <v>42396</v>
      </c>
      <c r="K325" s="42" t="s">
        <v>2163</v>
      </c>
      <c r="IB325" s="33"/>
    </row>
    <row r="326" spans="2:243" s="40" customFormat="1" ht="78.75" x14ac:dyDescent="0.25">
      <c r="B326" s="177"/>
      <c r="C326" s="34">
        <v>321</v>
      </c>
      <c r="D326" s="46" t="s">
        <v>2931</v>
      </c>
      <c r="E326" s="41" t="s">
        <v>4</v>
      </c>
      <c r="F326" s="47" t="s">
        <v>724</v>
      </c>
      <c r="G326" s="48" t="s">
        <v>725</v>
      </c>
      <c r="H326" s="49">
        <v>42377</v>
      </c>
      <c r="I326" s="142">
        <v>1765000</v>
      </c>
      <c r="J326" s="50">
        <v>42397</v>
      </c>
      <c r="K326" s="42" t="s">
        <v>2164</v>
      </c>
    </row>
    <row r="327" spans="2:243" s="40" customFormat="1" ht="47.25" x14ac:dyDescent="0.25">
      <c r="B327" s="177"/>
      <c r="C327" s="34">
        <v>322</v>
      </c>
      <c r="D327" s="46" t="s">
        <v>3036</v>
      </c>
      <c r="E327" s="41" t="s">
        <v>667</v>
      </c>
      <c r="F327" s="47" t="s">
        <v>668</v>
      </c>
      <c r="G327" s="151" t="s">
        <v>4274</v>
      </c>
      <c r="H327" s="152">
        <v>42054</v>
      </c>
      <c r="I327" s="142">
        <v>150000</v>
      </c>
      <c r="J327" s="50">
        <v>42398</v>
      </c>
      <c r="K327" s="42" t="s">
        <v>1995</v>
      </c>
    </row>
    <row r="328" spans="2:243" s="40" customFormat="1" ht="173.25" x14ac:dyDescent="0.25">
      <c r="B328" s="177"/>
      <c r="C328" s="34">
        <v>323</v>
      </c>
      <c r="D328" s="46" t="s">
        <v>2905</v>
      </c>
      <c r="E328" s="41" t="s">
        <v>533</v>
      </c>
      <c r="F328" s="47" t="s">
        <v>534</v>
      </c>
      <c r="G328" s="48" t="s">
        <v>535</v>
      </c>
      <c r="H328" s="49">
        <v>42399</v>
      </c>
      <c r="I328" s="142">
        <v>26708</v>
      </c>
      <c r="J328" s="50">
        <v>42399</v>
      </c>
      <c r="K328" s="42" t="s">
        <v>2165</v>
      </c>
    </row>
    <row r="329" spans="2:243" s="40" customFormat="1" ht="47.25" x14ac:dyDescent="0.25">
      <c r="B329" s="177"/>
      <c r="C329" s="34">
        <v>324</v>
      </c>
      <c r="D329" s="35" t="s">
        <v>2834</v>
      </c>
      <c r="E329" s="67" t="s">
        <v>1242</v>
      </c>
      <c r="F329" s="35" t="s">
        <v>1843</v>
      </c>
      <c r="G329" s="35" t="s">
        <v>4346</v>
      </c>
      <c r="H329" s="52">
        <v>42402</v>
      </c>
      <c r="I329" s="133">
        <v>70115</v>
      </c>
      <c r="J329" s="38">
        <v>42402</v>
      </c>
      <c r="K329" s="42" t="s">
        <v>2166</v>
      </c>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44"/>
      <c r="BM329" s="44"/>
      <c r="BN329" s="44"/>
      <c r="BO329" s="44"/>
      <c r="BP329" s="44"/>
      <c r="BQ329" s="44"/>
      <c r="BR329" s="44"/>
      <c r="BS329" s="44"/>
      <c r="BT329" s="44"/>
      <c r="BU329" s="44"/>
      <c r="BV329" s="44"/>
      <c r="BW329" s="44"/>
      <c r="BX329" s="44"/>
      <c r="BY329" s="44"/>
      <c r="BZ329" s="44"/>
      <c r="CA329" s="44"/>
      <c r="CB329" s="44"/>
      <c r="CC329" s="44"/>
      <c r="CD329" s="44"/>
      <c r="CE329" s="44"/>
      <c r="CF329" s="44"/>
      <c r="CG329" s="44"/>
      <c r="CH329" s="44"/>
      <c r="CI329" s="44"/>
      <c r="CJ329" s="44"/>
      <c r="CK329" s="44"/>
      <c r="CL329" s="44"/>
      <c r="CM329" s="44"/>
      <c r="CN329" s="44"/>
      <c r="CO329" s="44"/>
      <c r="CP329" s="44"/>
      <c r="CQ329" s="44"/>
      <c r="CR329" s="44"/>
      <c r="CS329" s="44"/>
      <c r="CT329" s="44"/>
      <c r="CU329" s="44"/>
      <c r="CV329" s="44"/>
      <c r="CW329" s="44"/>
      <c r="CX329" s="44"/>
      <c r="CY329" s="44"/>
      <c r="CZ329" s="44"/>
      <c r="DA329" s="44"/>
      <c r="DB329" s="44"/>
      <c r="DC329" s="44"/>
      <c r="DD329" s="44"/>
      <c r="DE329" s="44"/>
      <c r="DF329" s="44"/>
      <c r="DG329" s="44"/>
      <c r="DH329" s="44"/>
      <c r="DI329" s="44"/>
      <c r="DJ329" s="44"/>
      <c r="DK329" s="44"/>
      <c r="DL329" s="44"/>
      <c r="DM329" s="44"/>
      <c r="DN329" s="44"/>
      <c r="DO329" s="44"/>
      <c r="DP329" s="44"/>
      <c r="DQ329" s="44"/>
      <c r="DR329" s="44"/>
      <c r="DS329" s="44"/>
      <c r="DT329" s="44"/>
      <c r="DU329" s="44"/>
      <c r="DV329" s="44"/>
      <c r="DW329" s="44"/>
      <c r="DX329" s="44"/>
      <c r="DY329" s="44"/>
      <c r="DZ329" s="44"/>
      <c r="EA329" s="44"/>
      <c r="EB329" s="44"/>
      <c r="EC329" s="44"/>
      <c r="ED329" s="44"/>
      <c r="EE329" s="44"/>
      <c r="EF329" s="44"/>
      <c r="EG329" s="44"/>
      <c r="EH329" s="44"/>
      <c r="EI329" s="44"/>
      <c r="EJ329" s="44"/>
      <c r="EK329" s="44"/>
      <c r="EL329" s="44"/>
      <c r="EM329" s="44"/>
      <c r="EN329" s="44"/>
      <c r="EO329" s="44"/>
      <c r="EP329" s="44"/>
      <c r="EQ329" s="44"/>
      <c r="ER329" s="44"/>
      <c r="ES329" s="44"/>
      <c r="ET329" s="44"/>
      <c r="EU329" s="44"/>
      <c r="EV329" s="44"/>
      <c r="EW329" s="44"/>
      <c r="EX329" s="44"/>
      <c r="EY329" s="44"/>
      <c r="EZ329" s="44"/>
      <c r="FA329" s="44"/>
      <c r="FB329" s="44"/>
      <c r="FC329" s="44"/>
      <c r="FD329" s="44"/>
      <c r="FE329" s="44"/>
      <c r="FF329" s="44"/>
      <c r="FG329" s="44"/>
      <c r="FH329" s="44"/>
      <c r="FI329" s="44"/>
      <c r="FJ329" s="44"/>
      <c r="FK329" s="44"/>
      <c r="FL329" s="44"/>
      <c r="FM329" s="44"/>
      <c r="FN329" s="44"/>
      <c r="FO329" s="44"/>
      <c r="FP329" s="44"/>
      <c r="FQ329" s="44"/>
      <c r="FR329" s="44"/>
      <c r="FS329" s="44"/>
      <c r="FT329" s="44"/>
      <c r="FU329" s="44"/>
      <c r="FV329" s="44"/>
      <c r="FW329" s="44"/>
      <c r="FX329" s="44"/>
      <c r="FY329" s="44"/>
      <c r="FZ329" s="44"/>
      <c r="GA329" s="44"/>
      <c r="GB329" s="44"/>
      <c r="GC329" s="44"/>
      <c r="GD329" s="44"/>
      <c r="GE329" s="44"/>
      <c r="GF329" s="44"/>
      <c r="GG329" s="44"/>
      <c r="GH329" s="44"/>
      <c r="GI329" s="44"/>
      <c r="GJ329" s="44"/>
      <c r="GK329" s="44"/>
      <c r="GL329" s="44"/>
      <c r="GM329" s="44"/>
      <c r="GN329" s="44"/>
      <c r="GO329" s="44"/>
      <c r="GP329" s="44"/>
      <c r="GQ329" s="44"/>
      <c r="GR329" s="44"/>
      <c r="GS329" s="44"/>
      <c r="GT329" s="44"/>
      <c r="GU329" s="44"/>
      <c r="GV329" s="44"/>
      <c r="GW329" s="44"/>
      <c r="GX329" s="44"/>
      <c r="GY329" s="44"/>
      <c r="GZ329" s="44"/>
      <c r="HA329" s="44"/>
      <c r="HB329" s="44"/>
      <c r="HC329" s="44"/>
      <c r="HD329" s="44"/>
      <c r="HE329" s="44"/>
      <c r="HF329" s="44"/>
      <c r="HG329" s="44"/>
      <c r="HH329" s="44"/>
      <c r="HI329" s="44"/>
      <c r="HJ329" s="44"/>
      <c r="HK329" s="44"/>
      <c r="HL329" s="44"/>
      <c r="HM329" s="44"/>
      <c r="HN329" s="44"/>
      <c r="HO329" s="44"/>
      <c r="HP329" s="44"/>
      <c r="HQ329" s="44"/>
      <c r="HR329" s="44"/>
      <c r="HS329" s="44"/>
      <c r="HT329" s="44"/>
      <c r="HU329" s="44"/>
      <c r="HV329" s="44"/>
      <c r="HW329" s="44"/>
      <c r="HX329" s="44"/>
      <c r="HY329" s="44"/>
      <c r="HZ329" s="44"/>
      <c r="IA329" s="44"/>
    </row>
    <row r="330" spans="2:243" s="40" customFormat="1" ht="63" x14ac:dyDescent="0.25">
      <c r="B330" s="177"/>
      <c r="C330" s="34">
        <v>325</v>
      </c>
      <c r="D330" s="46" t="s">
        <v>2997</v>
      </c>
      <c r="E330" s="41" t="s">
        <v>295</v>
      </c>
      <c r="F330" s="47" t="s">
        <v>355</v>
      </c>
      <c r="G330" s="48" t="s">
        <v>356</v>
      </c>
      <c r="H330" s="49">
        <v>41655</v>
      </c>
      <c r="I330" s="142">
        <v>223988</v>
      </c>
      <c r="J330" s="50">
        <v>42406</v>
      </c>
      <c r="K330" s="42" t="s">
        <v>2167</v>
      </c>
    </row>
    <row r="331" spans="2:243" s="40" customFormat="1" ht="78.75" x14ac:dyDescent="0.25">
      <c r="B331" s="177"/>
      <c r="C331" s="34">
        <v>326</v>
      </c>
      <c r="D331" s="46" t="s">
        <v>2881</v>
      </c>
      <c r="E331" s="41" t="s">
        <v>4</v>
      </c>
      <c r="F331" s="47" t="s">
        <v>801</v>
      </c>
      <c r="G331" s="48" t="s">
        <v>802</v>
      </c>
      <c r="H331" s="49">
        <v>42382</v>
      </c>
      <c r="I331" s="142">
        <v>1000000</v>
      </c>
      <c r="J331" s="50">
        <v>42406</v>
      </c>
      <c r="K331" s="42" t="s">
        <v>1910</v>
      </c>
      <c r="IC331" s="44"/>
      <c r="ID331" s="44"/>
      <c r="IE331" s="44"/>
      <c r="IF331" s="44"/>
      <c r="IG331" s="44"/>
      <c r="IH331" s="44"/>
      <c r="II331" s="44"/>
    </row>
    <row r="332" spans="2:243" s="40" customFormat="1" ht="63" x14ac:dyDescent="0.25">
      <c r="B332" s="177"/>
      <c r="C332" s="34">
        <v>327</v>
      </c>
      <c r="D332" s="46" t="s">
        <v>2948</v>
      </c>
      <c r="E332" s="41" t="s">
        <v>9</v>
      </c>
      <c r="F332" s="47" t="s">
        <v>803</v>
      </c>
      <c r="G332" s="48" t="s">
        <v>804</v>
      </c>
      <c r="H332" s="49">
        <v>42390</v>
      </c>
      <c r="I332" s="142">
        <v>705000</v>
      </c>
      <c r="J332" s="50">
        <v>42406</v>
      </c>
      <c r="K332" s="42" t="s">
        <v>2168</v>
      </c>
    </row>
    <row r="333" spans="2:243" s="40" customFormat="1" ht="47.25" x14ac:dyDescent="0.25">
      <c r="B333" s="177"/>
      <c r="C333" s="34">
        <v>328</v>
      </c>
      <c r="D333" s="56" t="s">
        <v>2865</v>
      </c>
      <c r="E333" s="66" t="s">
        <v>631</v>
      </c>
      <c r="F333" s="35" t="s">
        <v>1285</v>
      </c>
      <c r="G333" s="55" t="s">
        <v>4273</v>
      </c>
      <c r="H333" s="154">
        <v>42401</v>
      </c>
      <c r="I333" s="133">
        <v>15114</v>
      </c>
      <c r="J333" s="38">
        <v>42409</v>
      </c>
      <c r="K333" s="42" t="s">
        <v>2161</v>
      </c>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row>
    <row r="334" spans="2:243" s="40" customFormat="1" ht="63" x14ac:dyDescent="0.25">
      <c r="B334" s="177"/>
      <c r="C334" s="34">
        <v>329</v>
      </c>
      <c r="D334" s="46" t="s">
        <v>126</v>
      </c>
      <c r="E334" s="41" t="s">
        <v>12</v>
      </c>
      <c r="F334" s="47" t="s">
        <v>125</v>
      </c>
      <c r="G334" s="48" t="s">
        <v>127</v>
      </c>
      <c r="H334" s="49">
        <v>42207</v>
      </c>
      <c r="I334" s="142">
        <v>155600</v>
      </c>
      <c r="J334" s="50">
        <v>42409</v>
      </c>
      <c r="K334" s="42" t="s">
        <v>2169</v>
      </c>
    </row>
    <row r="335" spans="2:243" s="40" customFormat="1" ht="126" x14ac:dyDescent="0.25">
      <c r="B335" s="177"/>
      <c r="C335" s="34">
        <v>330</v>
      </c>
      <c r="D335" s="46" t="s">
        <v>2923</v>
      </c>
      <c r="E335" s="41" t="s">
        <v>545</v>
      </c>
      <c r="F335" s="47" t="s">
        <v>546</v>
      </c>
      <c r="G335" s="48" t="s">
        <v>547</v>
      </c>
      <c r="H335" s="49">
        <v>41904</v>
      </c>
      <c r="I335" s="142">
        <v>39512.94</v>
      </c>
      <c r="J335" s="50">
        <v>42411</v>
      </c>
      <c r="K335" s="42" t="s">
        <v>2170</v>
      </c>
    </row>
    <row r="336" spans="2:243" s="40" customFormat="1" ht="94.5" x14ac:dyDescent="0.25">
      <c r="B336" s="177"/>
      <c r="C336" s="34">
        <v>331</v>
      </c>
      <c r="D336" s="46" t="s">
        <v>3033</v>
      </c>
      <c r="E336" s="41" t="s">
        <v>174</v>
      </c>
      <c r="F336" s="47" t="s">
        <v>799</v>
      </c>
      <c r="G336" s="48" t="s">
        <v>800</v>
      </c>
      <c r="H336" s="49">
        <v>42271</v>
      </c>
      <c r="I336" s="142">
        <v>416000</v>
      </c>
      <c r="J336" s="50">
        <v>42411</v>
      </c>
      <c r="K336" s="42" t="s">
        <v>2171</v>
      </c>
    </row>
    <row r="337" spans="2:243" s="40" customFormat="1" ht="63" x14ac:dyDescent="0.25">
      <c r="B337" s="177"/>
      <c r="C337" s="34">
        <v>332</v>
      </c>
      <c r="D337" s="46" t="s">
        <v>2900</v>
      </c>
      <c r="E337" s="41" t="s">
        <v>67</v>
      </c>
      <c r="F337" s="47" t="s">
        <v>796</v>
      </c>
      <c r="G337" s="48" t="s">
        <v>797</v>
      </c>
      <c r="H337" s="49">
        <v>42403</v>
      </c>
      <c r="I337" s="142">
        <v>695850</v>
      </c>
      <c r="J337" s="50">
        <v>42411</v>
      </c>
      <c r="K337" s="42" t="s">
        <v>2172</v>
      </c>
      <c r="IC337" s="44"/>
      <c r="ID337" s="44"/>
      <c r="IE337" s="44"/>
      <c r="IF337" s="44"/>
      <c r="IG337" s="44"/>
      <c r="IH337" s="44"/>
      <c r="II337" s="44"/>
    </row>
    <row r="338" spans="2:243" s="40" customFormat="1" ht="78.75" x14ac:dyDescent="0.25">
      <c r="B338" s="177"/>
      <c r="C338" s="34">
        <v>333</v>
      </c>
      <c r="D338" s="46" t="s">
        <v>2852</v>
      </c>
      <c r="E338" s="41" t="s">
        <v>67</v>
      </c>
      <c r="F338" s="47" t="s">
        <v>96</v>
      </c>
      <c r="G338" s="48" t="s">
        <v>97</v>
      </c>
      <c r="H338" s="49">
        <v>41765</v>
      </c>
      <c r="I338" s="142">
        <v>587900</v>
      </c>
      <c r="J338" s="50">
        <v>42411</v>
      </c>
      <c r="K338" s="42" t="s">
        <v>2173</v>
      </c>
    </row>
    <row r="339" spans="2:243" s="40" customFormat="1" ht="110.25" x14ac:dyDescent="0.25">
      <c r="B339" s="177"/>
      <c r="C339" s="34">
        <v>334</v>
      </c>
      <c r="D339" s="46" t="s">
        <v>3029</v>
      </c>
      <c r="E339" s="41" t="s">
        <v>67</v>
      </c>
      <c r="F339" s="47" t="s">
        <v>854</v>
      </c>
      <c r="G339" s="48" t="s">
        <v>855</v>
      </c>
      <c r="H339" s="49">
        <v>42383</v>
      </c>
      <c r="I339" s="142">
        <v>2203200</v>
      </c>
      <c r="J339" s="50">
        <v>42412</v>
      </c>
      <c r="K339" s="42" t="s">
        <v>2174</v>
      </c>
    </row>
    <row r="340" spans="2:243" s="40" customFormat="1" ht="126" x14ac:dyDescent="0.25">
      <c r="B340" s="177"/>
      <c r="C340" s="34">
        <v>335</v>
      </c>
      <c r="D340" s="46" t="s">
        <v>2852</v>
      </c>
      <c r="E340" s="41" t="s">
        <v>623</v>
      </c>
      <c r="F340" s="47" t="s">
        <v>652</v>
      </c>
      <c r="G340" s="151" t="s">
        <v>4295</v>
      </c>
      <c r="H340" s="152">
        <v>42414</v>
      </c>
      <c r="I340" s="142">
        <v>444833</v>
      </c>
      <c r="J340" s="50">
        <v>42414</v>
      </c>
      <c r="K340" s="42" t="s">
        <v>2175</v>
      </c>
      <c r="IC340" s="44"/>
      <c r="ID340" s="44"/>
      <c r="IE340" s="44"/>
      <c r="IF340" s="44"/>
      <c r="IG340" s="44"/>
      <c r="IH340" s="44"/>
      <c r="II340" s="44"/>
    </row>
    <row r="341" spans="2:243" s="40" customFormat="1" ht="63" x14ac:dyDescent="0.25">
      <c r="B341" s="177"/>
      <c r="C341" s="34">
        <v>336</v>
      </c>
      <c r="D341" s="46" t="s">
        <v>2887</v>
      </c>
      <c r="E341" s="41" t="s">
        <v>805</v>
      </c>
      <c r="F341" s="47" t="s">
        <v>806</v>
      </c>
      <c r="G341" s="151" t="s">
        <v>4345</v>
      </c>
      <c r="H341" s="152">
        <v>42405</v>
      </c>
      <c r="I341" s="142">
        <v>35475</v>
      </c>
      <c r="J341" s="50">
        <v>42415</v>
      </c>
      <c r="K341" s="42" t="s">
        <v>2176</v>
      </c>
    </row>
    <row r="342" spans="2:243" s="40" customFormat="1" ht="63" x14ac:dyDescent="0.25">
      <c r="B342" s="177"/>
      <c r="C342" s="34">
        <v>337</v>
      </c>
      <c r="D342" s="46" t="s">
        <v>2854</v>
      </c>
      <c r="E342" s="41" t="s">
        <v>9</v>
      </c>
      <c r="F342" s="47" t="s">
        <v>65</v>
      </c>
      <c r="G342" s="48" t="s">
        <v>66</v>
      </c>
      <c r="H342" s="49">
        <v>41851</v>
      </c>
      <c r="I342" s="142">
        <v>250000</v>
      </c>
      <c r="J342" s="50">
        <v>42415</v>
      </c>
      <c r="K342" s="42" t="s">
        <v>1927</v>
      </c>
    </row>
    <row r="343" spans="2:243" s="40" customFormat="1" ht="63" x14ac:dyDescent="0.25">
      <c r="B343" s="177"/>
      <c r="C343" s="34">
        <v>338</v>
      </c>
      <c r="D343" s="46" t="s">
        <v>2887</v>
      </c>
      <c r="E343" s="41" t="s">
        <v>805</v>
      </c>
      <c r="F343" s="47" t="s">
        <v>808</v>
      </c>
      <c r="G343" s="151" t="s">
        <v>4344</v>
      </c>
      <c r="H343" s="152">
        <v>42405</v>
      </c>
      <c r="I343" s="142">
        <v>30606</v>
      </c>
      <c r="J343" s="50">
        <v>42415</v>
      </c>
      <c r="K343" s="42" t="s">
        <v>2177</v>
      </c>
      <c r="IC343" s="44"/>
      <c r="ID343" s="44"/>
      <c r="IE343" s="44"/>
      <c r="IF343" s="44"/>
      <c r="IG343" s="44"/>
      <c r="IH343" s="44"/>
      <c r="II343" s="44"/>
    </row>
    <row r="344" spans="2:243" s="40" customFormat="1" ht="47.25" x14ac:dyDescent="0.25">
      <c r="B344" s="177"/>
      <c r="C344" s="34">
        <v>339</v>
      </c>
      <c r="D344" s="46" t="s">
        <v>2887</v>
      </c>
      <c r="E344" s="41" t="s">
        <v>805</v>
      </c>
      <c r="F344" s="47" t="s">
        <v>807</v>
      </c>
      <c r="G344" s="151" t="s">
        <v>4343</v>
      </c>
      <c r="H344" s="152">
        <v>42405</v>
      </c>
      <c r="I344" s="142">
        <v>30330</v>
      </c>
      <c r="J344" s="50">
        <v>42415</v>
      </c>
      <c r="K344" s="42" t="s">
        <v>2178</v>
      </c>
      <c r="IC344" s="44"/>
      <c r="ID344" s="44"/>
      <c r="IE344" s="44"/>
      <c r="IF344" s="44"/>
      <c r="IG344" s="44"/>
      <c r="IH344" s="44"/>
      <c r="II344" s="44"/>
    </row>
    <row r="345" spans="2:243" s="40" customFormat="1" ht="78.75" x14ac:dyDescent="0.25">
      <c r="B345" s="177"/>
      <c r="C345" s="34">
        <v>340</v>
      </c>
      <c r="D345" s="46" t="s">
        <v>2918</v>
      </c>
      <c r="E345" s="41" t="s">
        <v>67</v>
      </c>
      <c r="F345" s="47" t="s">
        <v>338</v>
      </c>
      <c r="G345" s="48" t="s">
        <v>339</v>
      </c>
      <c r="H345" s="49">
        <v>42087</v>
      </c>
      <c r="I345" s="142">
        <v>180000</v>
      </c>
      <c r="J345" s="50">
        <v>42416</v>
      </c>
      <c r="K345" s="42" t="s">
        <v>2179</v>
      </c>
      <c r="IC345" s="44"/>
      <c r="ID345" s="44"/>
      <c r="IE345" s="44"/>
      <c r="IF345" s="44"/>
      <c r="IG345" s="44"/>
      <c r="IH345" s="44"/>
      <c r="II345" s="44"/>
    </row>
    <row r="346" spans="2:243" s="40" customFormat="1" ht="126" x14ac:dyDescent="0.25">
      <c r="B346" s="177"/>
      <c r="C346" s="34">
        <v>341</v>
      </c>
      <c r="D346" s="46" t="s">
        <v>2923</v>
      </c>
      <c r="E346" s="41" t="s">
        <v>545</v>
      </c>
      <c r="F346" s="47" t="s">
        <v>546</v>
      </c>
      <c r="G346" s="48" t="s">
        <v>547</v>
      </c>
      <c r="H346" s="49">
        <v>41904</v>
      </c>
      <c r="I346" s="142">
        <v>60001</v>
      </c>
      <c r="J346" s="50">
        <v>42417</v>
      </c>
      <c r="K346" s="42" t="s">
        <v>2180</v>
      </c>
    </row>
    <row r="347" spans="2:243" s="40" customFormat="1" ht="157.5" x14ac:dyDescent="0.25">
      <c r="B347" s="177"/>
      <c r="C347" s="34">
        <v>342</v>
      </c>
      <c r="D347" s="46" t="s">
        <v>3034</v>
      </c>
      <c r="E347" s="41" t="s">
        <v>174</v>
      </c>
      <c r="F347" s="47" t="s">
        <v>447</v>
      </c>
      <c r="G347" s="48" t="s">
        <v>448</v>
      </c>
      <c r="H347" s="49">
        <v>41554</v>
      </c>
      <c r="I347" s="142">
        <v>483930</v>
      </c>
      <c r="J347" s="50">
        <v>42417</v>
      </c>
      <c r="K347" s="42" t="s">
        <v>2181</v>
      </c>
    </row>
    <row r="348" spans="2:243" s="40" customFormat="1" ht="63" x14ac:dyDescent="0.25">
      <c r="B348" s="177"/>
      <c r="C348" s="34">
        <v>343</v>
      </c>
      <c r="D348" s="46" t="s">
        <v>2848</v>
      </c>
      <c r="E348" s="41" t="s">
        <v>15</v>
      </c>
      <c r="F348" s="47" t="s">
        <v>602</v>
      </c>
      <c r="G348" s="48" t="s">
        <v>603</v>
      </c>
      <c r="H348" s="49">
        <v>40693</v>
      </c>
      <c r="I348" s="142">
        <v>97706</v>
      </c>
      <c r="J348" s="50">
        <v>42417</v>
      </c>
      <c r="K348" s="42" t="s">
        <v>2182</v>
      </c>
    </row>
    <row r="349" spans="2:243" s="40" customFormat="1" ht="63" x14ac:dyDescent="0.25">
      <c r="B349" s="177"/>
      <c r="C349" s="34">
        <v>344</v>
      </c>
      <c r="D349" s="46" t="s">
        <v>3036</v>
      </c>
      <c r="E349" s="41" t="s">
        <v>629</v>
      </c>
      <c r="F349" s="47" t="s">
        <v>630</v>
      </c>
      <c r="G349" s="151" t="s">
        <v>4342</v>
      </c>
      <c r="H349" s="152">
        <v>41712</v>
      </c>
      <c r="I349" s="142">
        <v>50000</v>
      </c>
      <c r="J349" s="50">
        <v>42419</v>
      </c>
      <c r="K349" s="42" t="s">
        <v>1973</v>
      </c>
      <c r="IC349" s="44"/>
      <c r="ID349" s="44"/>
      <c r="IE349" s="44"/>
      <c r="IF349" s="44"/>
      <c r="IG349" s="44"/>
      <c r="IH349" s="44"/>
      <c r="II349" s="44"/>
    </row>
    <row r="350" spans="2:243" s="40" customFormat="1" ht="78.75" x14ac:dyDescent="0.25">
      <c r="B350" s="177"/>
      <c r="C350" s="34">
        <v>345</v>
      </c>
      <c r="D350" s="46" t="s">
        <v>2897</v>
      </c>
      <c r="E350" s="41" t="s">
        <v>67</v>
      </c>
      <c r="F350" s="47" t="s">
        <v>68</v>
      </c>
      <c r="G350" s="48" t="s">
        <v>69</v>
      </c>
      <c r="H350" s="49">
        <v>41845</v>
      </c>
      <c r="I350" s="142">
        <v>364000</v>
      </c>
      <c r="J350" s="50">
        <v>42423</v>
      </c>
      <c r="K350" s="42" t="s">
        <v>2183</v>
      </c>
    </row>
    <row r="351" spans="2:243" s="40" customFormat="1" ht="47.25" x14ac:dyDescent="0.25">
      <c r="B351" s="177"/>
      <c r="C351" s="34">
        <v>346</v>
      </c>
      <c r="D351" s="56" t="s">
        <v>2865</v>
      </c>
      <c r="E351" s="41" t="s">
        <v>9</v>
      </c>
      <c r="F351" s="47" t="s">
        <v>142</v>
      </c>
      <c r="G351" s="48" t="s">
        <v>143</v>
      </c>
      <c r="H351" s="49">
        <v>42145</v>
      </c>
      <c r="I351" s="142">
        <v>174955</v>
      </c>
      <c r="J351" s="50">
        <v>42423</v>
      </c>
      <c r="K351" s="42" t="s">
        <v>2184</v>
      </c>
    </row>
    <row r="352" spans="2:243" s="40" customFormat="1" ht="126" x14ac:dyDescent="0.25">
      <c r="B352" s="177"/>
      <c r="C352" s="34">
        <v>347</v>
      </c>
      <c r="D352" s="46" t="s">
        <v>2923</v>
      </c>
      <c r="E352" s="41" t="s">
        <v>545</v>
      </c>
      <c r="F352" s="47" t="s">
        <v>546</v>
      </c>
      <c r="G352" s="48" t="s">
        <v>547</v>
      </c>
      <c r="H352" s="49">
        <v>41904</v>
      </c>
      <c r="I352" s="142">
        <v>23535</v>
      </c>
      <c r="J352" s="50">
        <v>42424</v>
      </c>
      <c r="K352" s="42" t="s">
        <v>2185</v>
      </c>
    </row>
    <row r="353" spans="2:243" s="40" customFormat="1" ht="78.75" x14ac:dyDescent="0.25">
      <c r="B353" s="177"/>
      <c r="C353" s="34">
        <v>348</v>
      </c>
      <c r="D353" s="46" t="s">
        <v>2854</v>
      </c>
      <c r="E353" s="41" t="s">
        <v>62</v>
      </c>
      <c r="F353" s="47" t="s">
        <v>63</v>
      </c>
      <c r="G353" s="48" t="s">
        <v>64</v>
      </c>
      <c r="H353" s="49">
        <v>41759</v>
      </c>
      <c r="I353" s="142">
        <v>124000</v>
      </c>
      <c r="J353" s="50">
        <v>42424</v>
      </c>
      <c r="K353" s="42" t="s">
        <v>2186</v>
      </c>
    </row>
    <row r="354" spans="2:243" s="40" customFormat="1" ht="63" x14ac:dyDescent="0.25">
      <c r="B354" s="177"/>
      <c r="C354" s="34">
        <v>349</v>
      </c>
      <c r="D354" s="46" t="s">
        <v>3033</v>
      </c>
      <c r="E354" s="41" t="s">
        <v>67</v>
      </c>
      <c r="F354" s="47" t="s">
        <v>852</v>
      </c>
      <c r="G354" s="48" t="s">
        <v>853</v>
      </c>
      <c r="H354" s="49">
        <v>42411</v>
      </c>
      <c r="I354" s="142">
        <v>822000</v>
      </c>
      <c r="J354" s="50">
        <v>42424</v>
      </c>
      <c r="K354" s="42" t="s">
        <v>2187</v>
      </c>
    </row>
    <row r="355" spans="2:243" s="40" customFormat="1" ht="204.75" x14ac:dyDescent="0.25">
      <c r="B355" s="177"/>
      <c r="C355" s="34">
        <v>350</v>
      </c>
      <c r="D355" s="46" t="s">
        <v>2832</v>
      </c>
      <c r="E355" s="41" t="s">
        <v>550</v>
      </c>
      <c r="F355" s="47" t="s">
        <v>551</v>
      </c>
      <c r="G355" s="48" t="s">
        <v>552</v>
      </c>
      <c r="H355" s="49">
        <v>39925</v>
      </c>
      <c r="I355" s="142">
        <v>57250</v>
      </c>
      <c r="J355" s="50">
        <v>42425</v>
      </c>
      <c r="K355" s="42" t="s">
        <v>2188</v>
      </c>
    </row>
    <row r="356" spans="2:243" s="40" customFormat="1" ht="141.75" x14ac:dyDescent="0.25">
      <c r="B356" s="177"/>
      <c r="C356" s="34">
        <v>351</v>
      </c>
      <c r="D356" s="46" t="s">
        <v>2833</v>
      </c>
      <c r="E356" s="41" t="s">
        <v>550</v>
      </c>
      <c r="F356" s="47" t="s">
        <v>553</v>
      </c>
      <c r="G356" s="48" t="s">
        <v>554</v>
      </c>
      <c r="H356" s="49">
        <v>42425</v>
      </c>
      <c r="I356" s="142">
        <v>6888</v>
      </c>
      <c r="J356" s="50">
        <v>42425</v>
      </c>
      <c r="K356" s="42" t="s">
        <v>2189</v>
      </c>
      <c r="IB356" s="33"/>
    </row>
    <row r="357" spans="2:243" s="40" customFormat="1" ht="63" x14ac:dyDescent="0.25">
      <c r="B357" s="177"/>
      <c r="C357" s="34">
        <v>352</v>
      </c>
      <c r="D357" s="46" t="s">
        <v>2998</v>
      </c>
      <c r="E357" s="41" t="s">
        <v>9</v>
      </c>
      <c r="F357" s="47" t="s">
        <v>273</v>
      </c>
      <c r="G357" s="48" t="s">
        <v>357</v>
      </c>
      <c r="H357" s="49">
        <v>41897</v>
      </c>
      <c r="I357" s="142">
        <v>399300</v>
      </c>
      <c r="J357" s="50">
        <v>42425</v>
      </c>
      <c r="K357" s="42" t="s">
        <v>2190</v>
      </c>
    </row>
    <row r="358" spans="2:243" s="40" customFormat="1" ht="220.5" x14ac:dyDescent="0.25">
      <c r="B358" s="177"/>
      <c r="C358" s="34">
        <v>353</v>
      </c>
      <c r="D358" s="46" t="s">
        <v>2906</v>
      </c>
      <c r="E358" s="41" t="s">
        <v>528</v>
      </c>
      <c r="F358" s="47" t="s">
        <v>529</v>
      </c>
      <c r="G358" s="48" t="s">
        <v>530</v>
      </c>
      <c r="H358" s="49">
        <v>42429</v>
      </c>
      <c r="I358" s="142">
        <v>407277</v>
      </c>
      <c r="J358" s="50">
        <v>42429</v>
      </c>
      <c r="K358" s="42" t="s">
        <v>2191</v>
      </c>
    </row>
    <row r="359" spans="2:243" s="40" customFormat="1" ht="141.75" x14ac:dyDescent="0.25">
      <c r="B359" s="177"/>
      <c r="C359" s="34">
        <v>354</v>
      </c>
      <c r="D359" s="46" t="s">
        <v>2833</v>
      </c>
      <c r="E359" s="41" t="s">
        <v>550</v>
      </c>
      <c r="F359" s="47" t="s">
        <v>553</v>
      </c>
      <c r="G359" s="48" t="s">
        <v>554</v>
      </c>
      <c r="H359" s="49">
        <v>42429</v>
      </c>
      <c r="I359" s="142">
        <v>7940</v>
      </c>
      <c r="J359" s="50">
        <v>42429</v>
      </c>
      <c r="K359" s="42" t="s">
        <v>2192</v>
      </c>
      <c r="IB359" s="33"/>
    </row>
    <row r="360" spans="2:243" s="40" customFormat="1" ht="94.5" x14ac:dyDescent="0.25">
      <c r="B360" s="177"/>
      <c r="C360" s="34">
        <v>355</v>
      </c>
      <c r="D360" s="46" t="s">
        <v>2961</v>
      </c>
      <c r="E360" s="41" t="s">
        <v>42</v>
      </c>
      <c r="F360" s="47" t="s">
        <v>106</v>
      </c>
      <c r="G360" s="48" t="s">
        <v>107</v>
      </c>
      <c r="H360" s="49">
        <v>42051</v>
      </c>
      <c r="I360" s="142">
        <v>44760</v>
      </c>
      <c r="J360" s="50">
        <v>42429</v>
      </c>
      <c r="K360" s="42" t="s">
        <v>2193</v>
      </c>
    </row>
    <row r="361" spans="2:243" s="40" customFormat="1" ht="63" x14ac:dyDescent="0.25">
      <c r="B361" s="177"/>
      <c r="C361" s="34">
        <v>356</v>
      </c>
      <c r="D361" s="46" t="s">
        <v>2963</v>
      </c>
      <c r="E361" s="41" t="s">
        <v>15</v>
      </c>
      <c r="F361" s="47" t="s">
        <v>380</v>
      </c>
      <c r="G361" s="48" t="s">
        <v>381</v>
      </c>
      <c r="H361" s="49">
        <v>41963</v>
      </c>
      <c r="I361" s="142">
        <v>108000</v>
      </c>
      <c r="J361" s="50">
        <v>42429</v>
      </c>
      <c r="K361" s="42" t="s">
        <v>2194</v>
      </c>
    </row>
    <row r="362" spans="2:243" s="40" customFormat="1" ht="78.75" x14ac:dyDescent="0.25">
      <c r="B362" s="177"/>
      <c r="C362" s="34">
        <v>357</v>
      </c>
      <c r="D362" s="46" t="s">
        <v>2964</v>
      </c>
      <c r="E362" s="41" t="s">
        <v>42</v>
      </c>
      <c r="F362" s="47" t="s">
        <v>86</v>
      </c>
      <c r="G362" s="48" t="s">
        <v>87</v>
      </c>
      <c r="H362" s="49">
        <v>42010</v>
      </c>
      <c r="I362" s="142">
        <v>226704</v>
      </c>
      <c r="J362" s="50">
        <v>42429</v>
      </c>
      <c r="K362" s="42" t="s">
        <v>2195</v>
      </c>
      <c r="IC362" s="33"/>
      <c r="ID362" s="33"/>
      <c r="IE362" s="33"/>
      <c r="IF362" s="33"/>
      <c r="IG362" s="33"/>
      <c r="IH362" s="33"/>
      <c r="II362" s="33"/>
    </row>
    <row r="363" spans="2:243" s="40" customFormat="1" ht="47.25" x14ac:dyDescent="0.25">
      <c r="B363" s="177"/>
      <c r="C363" s="34">
        <v>358</v>
      </c>
      <c r="D363" s="51" t="s">
        <v>2831</v>
      </c>
      <c r="E363" s="41" t="s">
        <v>569</v>
      </c>
      <c r="F363" s="47" t="s">
        <v>584</v>
      </c>
      <c r="G363" s="48" t="s">
        <v>585</v>
      </c>
      <c r="H363" s="49">
        <v>42068</v>
      </c>
      <c r="I363" s="142">
        <v>22653</v>
      </c>
      <c r="J363" s="50">
        <v>42429</v>
      </c>
      <c r="K363" s="42" t="s">
        <v>2196</v>
      </c>
    </row>
    <row r="364" spans="2:243" s="40" customFormat="1" ht="63" x14ac:dyDescent="0.25">
      <c r="B364" s="177"/>
      <c r="C364" s="34">
        <v>359</v>
      </c>
      <c r="D364" s="46" t="s">
        <v>2948</v>
      </c>
      <c r="E364" s="41" t="s">
        <v>9</v>
      </c>
      <c r="F364" s="47" t="s">
        <v>803</v>
      </c>
      <c r="G364" s="48" t="s">
        <v>804</v>
      </c>
      <c r="H364" s="49">
        <v>42390</v>
      </c>
      <c r="I364" s="142">
        <v>480000</v>
      </c>
      <c r="J364" s="50">
        <v>42429</v>
      </c>
      <c r="K364" s="42" t="s">
        <v>2197</v>
      </c>
    </row>
    <row r="365" spans="2:243" s="40" customFormat="1" ht="47.25" x14ac:dyDescent="0.25">
      <c r="B365" s="177"/>
      <c r="C365" s="34">
        <v>360</v>
      </c>
      <c r="D365" s="46" t="s">
        <v>2965</v>
      </c>
      <c r="E365" s="41" t="s">
        <v>15</v>
      </c>
      <c r="F365" s="47" t="s">
        <v>110</v>
      </c>
      <c r="G365" s="48" t="s">
        <v>111</v>
      </c>
      <c r="H365" s="49">
        <v>41071</v>
      </c>
      <c r="I365" s="142">
        <v>407706</v>
      </c>
      <c r="J365" s="50">
        <v>42430</v>
      </c>
      <c r="K365" s="42" t="s">
        <v>2198</v>
      </c>
    </row>
    <row r="366" spans="2:243" s="40" customFormat="1" ht="47.25" x14ac:dyDescent="0.25">
      <c r="B366" s="177"/>
      <c r="C366" s="34">
        <v>361</v>
      </c>
      <c r="D366" s="46" t="s">
        <v>2861</v>
      </c>
      <c r="E366" s="41" t="s">
        <v>782</v>
      </c>
      <c r="F366" s="47" t="s">
        <v>783</v>
      </c>
      <c r="G366" s="151" t="s">
        <v>4341</v>
      </c>
      <c r="H366" s="152">
        <v>42432</v>
      </c>
      <c r="I366" s="142">
        <v>490000</v>
      </c>
      <c r="J366" s="50">
        <v>42432</v>
      </c>
      <c r="K366" s="42" t="s">
        <v>2199</v>
      </c>
    </row>
    <row r="367" spans="2:243" s="40" customFormat="1" ht="110.25" x14ac:dyDescent="0.25">
      <c r="B367" s="177"/>
      <c r="C367" s="34">
        <v>362</v>
      </c>
      <c r="D367" s="46" t="s">
        <v>2935</v>
      </c>
      <c r="E367" s="41" t="s">
        <v>545</v>
      </c>
      <c r="F367" s="47" t="s">
        <v>784</v>
      </c>
      <c r="G367" s="48" t="s">
        <v>785</v>
      </c>
      <c r="H367" s="49">
        <v>39785</v>
      </c>
      <c r="I367" s="142">
        <v>83897</v>
      </c>
      <c r="J367" s="50">
        <v>42433</v>
      </c>
      <c r="K367" s="42" t="s">
        <v>2200</v>
      </c>
    </row>
    <row r="368" spans="2:243" s="40" customFormat="1" ht="110.25" x14ac:dyDescent="0.25">
      <c r="B368" s="177"/>
      <c r="C368" s="34">
        <v>363</v>
      </c>
      <c r="D368" s="46" t="s">
        <v>2914</v>
      </c>
      <c r="E368" s="41" t="s">
        <v>12</v>
      </c>
      <c r="F368" s="47" t="s">
        <v>197</v>
      </c>
      <c r="G368" s="48" t="s">
        <v>198</v>
      </c>
      <c r="H368" s="49">
        <v>42348</v>
      </c>
      <c r="I368" s="142">
        <v>375147</v>
      </c>
      <c r="J368" s="50">
        <v>42433</v>
      </c>
      <c r="K368" s="42" t="s">
        <v>2201</v>
      </c>
    </row>
    <row r="369" spans="2:243" s="40" customFormat="1" ht="78.75" x14ac:dyDescent="0.25">
      <c r="B369" s="177"/>
      <c r="C369" s="34">
        <v>364</v>
      </c>
      <c r="D369" s="46" t="s">
        <v>2861</v>
      </c>
      <c r="E369" s="41" t="s">
        <v>67</v>
      </c>
      <c r="F369" s="47" t="s">
        <v>428</v>
      </c>
      <c r="G369" s="48" t="s">
        <v>429</v>
      </c>
      <c r="H369" s="49">
        <v>41180</v>
      </c>
      <c r="I369" s="142">
        <v>525000</v>
      </c>
      <c r="J369" s="50">
        <v>42434</v>
      </c>
      <c r="K369" s="42" t="s">
        <v>2202</v>
      </c>
    </row>
    <row r="370" spans="2:243" s="40" customFormat="1" ht="78.75" x14ac:dyDescent="0.25">
      <c r="B370" s="177"/>
      <c r="C370" s="34">
        <v>365</v>
      </c>
      <c r="D370" s="46" t="s">
        <v>2901</v>
      </c>
      <c r="E370" s="41" t="s">
        <v>295</v>
      </c>
      <c r="F370" s="47" t="s">
        <v>495</v>
      </c>
      <c r="G370" s="48" t="s">
        <v>496</v>
      </c>
      <c r="H370" s="49">
        <v>41166</v>
      </c>
      <c r="I370" s="142">
        <v>338590</v>
      </c>
      <c r="J370" s="50">
        <v>42434</v>
      </c>
      <c r="K370" s="42" t="s">
        <v>2203</v>
      </c>
    </row>
    <row r="371" spans="2:243" s="40" customFormat="1" ht="141.75" x14ac:dyDescent="0.25">
      <c r="B371" s="177"/>
      <c r="C371" s="34">
        <v>366</v>
      </c>
      <c r="D371" s="46" t="s">
        <v>2833</v>
      </c>
      <c r="E371" s="41" t="s">
        <v>550</v>
      </c>
      <c r="F371" s="47" t="s">
        <v>553</v>
      </c>
      <c r="G371" s="48" t="s">
        <v>554</v>
      </c>
      <c r="H371" s="49">
        <v>42438</v>
      </c>
      <c r="I371" s="142">
        <v>47640</v>
      </c>
      <c r="J371" s="50">
        <v>42438</v>
      </c>
      <c r="K371" s="42" t="s">
        <v>1898</v>
      </c>
    </row>
    <row r="372" spans="2:243" s="40" customFormat="1" ht="47.25" x14ac:dyDescent="0.25">
      <c r="B372" s="177"/>
      <c r="C372" s="34">
        <v>367</v>
      </c>
      <c r="D372" s="46" t="s">
        <v>2872</v>
      </c>
      <c r="E372" s="41" t="s">
        <v>174</v>
      </c>
      <c r="F372" s="47" t="s">
        <v>819</v>
      </c>
      <c r="G372" s="48" t="s">
        <v>820</v>
      </c>
      <c r="H372" s="49">
        <v>41863</v>
      </c>
      <c r="I372" s="142">
        <v>163400</v>
      </c>
      <c r="J372" s="50">
        <v>42438</v>
      </c>
      <c r="K372" s="42" t="s">
        <v>2204</v>
      </c>
    </row>
    <row r="373" spans="2:243" s="40" customFormat="1" ht="94.5" x14ac:dyDescent="0.25">
      <c r="B373" s="177"/>
      <c r="C373" s="34">
        <v>368</v>
      </c>
      <c r="D373" s="46" t="s">
        <v>3036</v>
      </c>
      <c r="E373" s="41" t="s">
        <v>4</v>
      </c>
      <c r="F373" s="47" t="s">
        <v>858</v>
      </c>
      <c r="G373" s="48" t="s">
        <v>859</v>
      </c>
      <c r="H373" s="49">
        <v>42416</v>
      </c>
      <c r="I373" s="142">
        <v>500000</v>
      </c>
      <c r="J373" s="50">
        <v>42438</v>
      </c>
      <c r="K373" s="42" t="s">
        <v>1900</v>
      </c>
      <c r="IC373" s="44"/>
      <c r="ID373" s="44"/>
      <c r="IE373" s="44"/>
      <c r="IF373" s="44"/>
      <c r="IG373" s="44"/>
      <c r="IH373" s="44"/>
      <c r="II373" s="44"/>
    </row>
    <row r="374" spans="2:243" s="40" customFormat="1" ht="47.25" x14ac:dyDescent="0.25">
      <c r="B374" s="177"/>
      <c r="C374" s="34">
        <v>369</v>
      </c>
      <c r="D374" s="46" t="s">
        <v>2939</v>
      </c>
      <c r="E374" s="41" t="s">
        <v>856</v>
      </c>
      <c r="F374" s="47" t="s">
        <v>857</v>
      </c>
      <c r="G374" s="151" t="s">
        <v>4340</v>
      </c>
      <c r="H374" s="152">
        <v>42262</v>
      </c>
      <c r="I374" s="142">
        <v>150000</v>
      </c>
      <c r="J374" s="50">
        <v>42438</v>
      </c>
      <c r="K374" s="42" t="s">
        <v>1995</v>
      </c>
    </row>
    <row r="375" spans="2:243" s="40" customFormat="1" ht="47.25" x14ac:dyDescent="0.25">
      <c r="B375" s="177"/>
      <c r="C375" s="34">
        <v>370</v>
      </c>
      <c r="D375" s="51" t="s">
        <v>2831</v>
      </c>
      <c r="E375" s="41" t="s">
        <v>569</v>
      </c>
      <c r="F375" s="47" t="s">
        <v>584</v>
      </c>
      <c r="G375" s="48" t="s">
        <v>585</v>
      </c>
      <c r="H375" s="49">
        <v>42068</v>
      </c>
      <c r="I375" s="142">
        <v>764</v>
      </c>
      <c r="J375" s="50">
        <v>42438</v>
      </c>
      <c r="K375" s="42" t="s">
        <v>2205</v>
      </c>
      <c r="IB375" s="33"/>
    </row>
    <row r="376" spans="2:243" s="40" customFormat="1" ht="63" x14ac:dyDescent="0.25">
      <c r="B376" s="177"/>
      <c r="C376" s="34">
        <v>371</v>
      </c>
      <c r="D376" s="51" t="s">
        <v>2831</v>
      </c>
      <c r="E376" s="41" t="s">
        <v>833</v>
      </c>
      <c r="F376" s="47" t="s">
        <v>834</v>
      </c>
      <c r="G376" s="48" t="s">
        <v>835</v>
      </c>
      <c r="H376" s="49">
        <v>42427</v>
      </c>
      <c r="I376" s="142">
        <v>131667</v>
      </c>
      <c r="J376" s="50">
        <v>42438</v>
      </c>
      <c r="K376" s="42" t="s">
        <v>2206</v>
      </c>
    </row>
    <row r="377" spans="2:243" s="40" customFormat="1" ht="63" x14ac:dyDescent="0.25">
      <c r="B377" s="177"/>
      <c r="C377" s="34">
        <v>372</v>
      </c>
      <c r="D377" s="46" t="s">
        <v>2867</v>
      </c>
      <c r="E377" s="41" t="s">
        <v>15</v>
      </c>
      <c r="F377" s="47" t="s">
        <v>170</v>
      </c>
      <c r="G377" s="48" t="s">
        <v>171</v>
      </c>
      <c r="H377" s="49">
        <v>41096</v>
      </c>
      <c r="I377" s="142">
        <v>113979</v>
      </c>
      <c r="J377" s="50">
        <v>42438</v>
      </c>
      <c r="K377" s="42" t="s">
        <v>2207</v>
      </c>
    </row>
    <row r="378" spans="2:243" s="40" customFormat="1" ht="63" x14ac:dyDescent="0.25">
      <c r="B378" s="177"/>
      <c r="C378" s="34">
        <v>373</v>
      </c>
      <c r="D378" s="46" t="s">
        <v>2883</v>
      </c>
      <c r="E378" s="41" t="s">
        <v>633</v>
      </c>
      <c r="F378" s="47" t="s">
        <v>634</v>
      </c>
      <c r="G378" s="151" t="s">
        <v>4338</v>
      </c>
      <c r="H378" s="152">
        <v>42439</v>
      </c>
      <c r="I378" s="142">
        <v>81026</v>
      </c>
      <c r="J378" s="50">
        <v>42439</v>
      </c>
      <c r="K378" s="42" t="s">
        <v>2208</v>
      </c>
    </row>
    <row r="379" spans="2:243" s="40" customFormat="1" ht="63" x14ac:dyDescent="0.25">
      <c r="B379" s="177"/>
      <c r="C379" s="34">
        <v>374</v>
      </c>
      <c r="D379" s="46" t="s">
        <v>2883</v>
      </c>
      <c r="E379" s="41" t="s">
        <v>633</v>
      </c>
      <c r="F379" s="47" t="s">
        <v>635</v>
      </c>
      <c r="G379" s="151" t="s">
        <v>4339</v>
      </c>
      <c r="H379" s="152">
        <v>42424</v>
      </c>
      <c r="I379" s="142">
        <v>43523</v>
      </c>
      <c r="J379" s="50">
        <v>42439</v>
      </c>
      <c r="K379" s="42" t="s">
        <v>2209</v>
      </c>
      <c r="IC379" s="44"/>
      <c r="ID379" s="44"/>
      <c r="IE379" s="44"/>
      <c r="IF379" s="44"/>
      <c r="IG379" s="44"/>
      <c r="IH379" s="44"/>
      <c r="II379" s="44"/>
    </row>
    <row r="380" spans="2:243" s="40" customFormat="1" ht="63" x14ac:dyDescent="0.25">
      <c r="B380" s="177"/>
      <c r="C380" s="34">
        <v>375</v>
      </c>
      <c r="D380" s="35" t="s">
        <v>3018</v>
      </c>
      <c r="E380" s="42" t="s">
        <v>1212</v>
      </c>
      <c r="F380" s="35" t="s">
        <v>1211</v>
      </c>
      <c r="G380" s="35" t="s">
        <v>4337</v>
      </c>
      <c r="H380" s="52">
        <v>42443</v>
      </c>
      <c r="I380" s="133">
        <v>598352.80000000005</v>
      </c>
      <c r="J380" s="38">
        <v>42443</v>
      </c>
      <c r="K380" s="42" t="s">
        <v>2210</v>
      </c>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c r="BF380" s="44"/>
      <c r="BG380" s="44"/>
      <c r="BH380" s="44"/>
      <c r="BI380" s="44"/>
      <c r="BJ380" s="44"/>
      <c r="BK380" s="44"/>
      <c r="BL380" s="44"/>
      <c r="BM380" s="44"/>
      <c r="BN380" s="44"/>
      <c r="BO380" s="44"/>
      <c r="BP380" s="44"/>
      <c r="BQ380" s="44"/>
      <c r="BR380" s="44"/>
      <c r="BS380" s="44"/>
      <c r="BT380" s="44"/>
      <c r="BU380" s="44"/>
      <c r="BV380" s="44"/>
      <c r="BW380" s="44"/>
      <c r="BX380" s="44"/>
      <c r="BY380" s="44"/>
      <c r="BZ380" s="44"/>
      <c r="CA380" s="44"/>
      <c r="CB380" s="44"/>
      <c r="CC380" s="44"/>
      <c r="CD380" s="44"/>
      <c r="CE380" s="44"/>
      <c r="CF380" s="44"/>
      <c r="CG380" s="44"/>
      <c r="CH380" s="44"/>
      <c r="CI380" s="44"/>
      <c r="CJ380" s="44"/>
      <c r="CK380" s="44"/>
      <c r="CL380" s="44"/>
      <c r="CM380" s="44"/>
      <c r="CN380" s="44"/>
      <c r="CO380" s="44"/>
      <c r="CP380" s="44"/>
      <c r="CQ380" s="44"/>
      <c r="CR380" s="44"/>
      <c r="CS380" s="44"/>
      <c r="CT380" s="44"/>
      <c r="CU380" s="44"/>
      <c r="CV380" s="44"/>
      <c r="CW380" s="44"/>
      <c r="CX380" s="44"/>
      <c r="CY380" s="44"/>
      <c r="CZ380" s="44"/>
      <c r="DA380" s="44"/>
      <c r="DB380" s="44"/>
      <c r="DC380" s="44"/>
      <c r="DD380" s="44"/>
      <c r="DE380" s="44"/>
      <c r="DF380" s="44"/>
      <c r="DG380" s="44"/>
      <c r="DH380" s="44"/>
      <c r="DI380" s="44"/>
      <c r="DJ380" s="44"/>
      <c r="DK380" s="44"/>
      <c r="DL380" s="44"/>
      <c r="DM380" s="44"/>
      <c r="DN380" s="44"/>
      <c r="DO380" s="44"/>
      <c r="DP380" s="44"/>
      <c r="DQ380" s="44"/>
      <c r="DR380" s="44"/>
      <c r="DS380" s="44"/>
      <c r="DT380" s="44"/>
      <c r="DU380" s="44"/>
      <c r="DV380" s="44"/>
      <c r="DW380" s="44"/>
      <c r="DX380" s="44"/>
      <c r="DY380" s="44"/>
      <c r="DZ380" s="44"/>
      <c r="EA380" s="44"/>
      <c r="EB380" s="44"/>
      <c r="EC380" s="44"/>
      <c r="ED380" s="44"/>
      <c r="EE380" s="44"/>
      <c r="EF380" s="44"/>
      <c r="EG380" s="44"/>
      <c r="EH380" s="44"/>
      <c r="EI380" s="44"/>
      <c r="EJ380" s="44"/>
      <c r="EK380" s="44"/>
      <c r="EL380" s="44"/>
      <c r="EM380" s="44"/>
      <c r="EN380" s="44"/>
      <c r="EO380" s="44"/>
      <c r="EP380" s="44"/>
      <c r="EQ380" s="44"/>
      <c r="ER380" s="44"/>
      <c r="ES380" s="44"/>
      <c r="ET380" s="44"/>
      <c r="EU380" s="44"/>
      <c r="EV380" s="44"/>
      <c r="EW380" s="44"/>
      <c r="EX380" s="44"/>
      <c r="EY380" s="44"/>
      <c r="EZ380" s="44"/>
      <c r="FA380" s="44"/>
      <c r="FB380" s="44"/>
      <c r="FC380" s="44"/>
      <c r="FD380" s="44"/>
      <c r="FE380" s="44"/>
      <c r="FF380" s="44"/>
      <c r="FG380" s="44"/>
      <c r="FH380" s="44"/>
      <c r="FI380" s="44"/>
      <c r="FJ380" s="44"/>
      <c r="FK380" s="44"/>
      <c r="FL380" s="44"/>
      <c r="FM380" s="44"/>
      <c r="FN380" s="44"/>
      <c r="FO380" s="44"/>
      <c r="FP380" s="44"/>
      <c r="FQ380" s="44"/>
      <c r="FR380" s="44"/>
      <c r="FS380" s="44"/>
      <c r="FT380" s="44"/>
      <c r="FU380" s="44"/>
      <c r="FV380" s="44"/>
      <c r="FW380" s="44"/>
      <c r="FX380" s="44"/>
      <c r="FY380" s="44"/>
      <c r="FZ380" s="44"/>
      <c r="GA380" s="44"/>
      <c r="GB380" s="44"/>
      <c r="GC380" s="44"/>
      <c r="GD380" s="44"/>
      <c r="GE380" s="44"/>
      <c r="GF380" s="44"/>
      <c r="GG380" s="44"/>
      <c r="GH380" s="44"/>
      <c r="GI380" s="44"/>
      <c r="GJ380" s="44"/>
      <c r="GK380" s="44"/>
      <c r="GL380" s="44"/>
      <c r="GM380" s="44"/>
      <c r="GN380" s="44"/>
      <c r="GO380" s="44"/>
      <c r="GP380" s="44"/>
      <c r="GQ380" s="44"/>
      <c r="GR380" s="44"/>
      <c r="GS380" s="44"/>
      <c r="GT380" s="44"/>
      <c r="GU380" s="44"/>
      <c r="GV380" s="44"/>
      <c r="GW380" s="44"/>
      <c r="GX380" s="44"/>
      <c r="GY380" s="44"/>
      <c r="GZ380" s="44"/>
      <c r="HA380" s="44"/>
      <c r="HB380" s="44"/>
      <c r="HC380" s="44"/>
      <c r="HD380" s="44"/>
      <c r="HE380" s="44"/>
      <c r="HF380" s="44"/>
      <c r="HG380" s="44"/>
      <c r="HH380" s="44"/>
      <c r="HI380" s="44"/>
      <c r="HJ380" s="44"/>
      <c r="HK380" s="44"/>
      <c r="HL380" s="44"/>
      <c r="HM380" s="44"/>
      <c r="HN380" s="44"/>
      <c r="HO380" s="44"/>
      <c r="HP380" s="44"/>
      <c r="HQ380" s="44"/>
      <c r="HR380" s="44"/>
      <c r="HS380" s="44"/>
      <c r="HT380" s="44"/>
      <c r="HU380" s="44"/>
      <c r="HV380" s="44"/>
      <c r="HW380" s="44"/>
      <c r="HX380" s="44"/>
      <c r="HY380" s="44"/>
      <c r="HZ380" s="44"/>
      <c r="IA380" s="44"/>
    </row>
    <row r="381" spans="2:243" s="40" customFormat="1" ht="78.75" x14ac:dyDescent="0.25">
      <c r="B381" s="177"/>
      <c r="C381" s="34">
        <v>376</v>
      </c>
      <c r="D381" s="46" t="s">
        <v>2861</v>
      </c>
      <c r="E381" s="41" t="s">
        <v>67</v>
      </c>
      <c r="F381" s="47" t="s">
        <v>428</v>
      </c>
      <c r="G381" s="48" t="s">
        <v>429</v>
      </c>
      <c r="H381" s="49">
        <v>41180</v>
      </c>
      <c r="I381" s="142">
        <v>671000</v>
      </c>
      <c r="J381" s="50">
        <v>42446</v>
      </c>
      <c r="K381" s="42" t="s">
        <v>2211</v>
      </c>
    </row>
    <row r="382" spans="2:243" s="40" customFormat="1" ht="94.5" x14ac:dyDescent="0.25">
      <c r="B382" s="177"/>
      <c r="C382" s="34">
        <v>377</v>
      </c>
      <c r="D382" s="46" t="s">
        <v>2888</v>
      </c>
      <c r="E382" s="41" t="s">
        <v>9</v>
      </c>
      <c r="F382" s="47" t="s">
        <v>217</v>
      </c>
      <c r="G382" s="48" t="s">
        <v>507</v>
      </c>
      <c r="H382" s="49">
        <v>40830</v>
      </c>
      <c r="I382" s="142">
        <v>495200</v>
      </c>
      <c r="J382" s="50">
        <v>42447</v>
      </c>
      <c r="K382" s="42" t="s">
        <v>2212</v>
      </c>
    </row>
    <row r="383" spans="2:243" s="40" customFormat="1" ht="63" x14ac:dyDescent="0.25">
      <c r="B383" s="177"/>
      <c r="C383" s="34">
        <v>378</v>
      </c>
      <c r="D383" s="46" t="s">
        <v>2883</v>
      </c>
      <c r="E383" s="41" t="s">
        <v>745</v>
      </c>
      <c r="F383" s="47" t="s">
        <v>746</v>
      </c>
      <c r="G383" s="48" t="s">
        <v>747</v>
      </c>
      <c r="H383" s="49">
        <v>42010</v>
      </c>
      <c r="I383" s="142">
        <v>22379</v>
      </c>
      <c r="J383" s="50">
        <v>42451</v>
      </c>
      <c r="K383" s="42" t="s">
        <v>2213</v>
      </c>
    </row>
    <row r="384" spans="2:243" s="40" customFormat="1" ht="63" x14ac:dyDescent="0.25">
      <c r="B384" s="177"/>
      <c r="C384" s="34">
        <v>379</v>
      </c>
      <c r="D384" s="35" t="s">
        <v>3014</v>
      </c>
      <c r="E384" s="42" t="s">
        <v>1214</v>
      </c>
      <c r="F384" s="35" t="s">
        <v>1213</v>
      </c>
      <c r="G384" s="35" t="s">
        <v>4629</v>
      </c>
      <c r="H384" s="52">
        <v>42452</v>
      </c>
      <c r="I384" s="133">
        <v>114572</v>
      </c>
      <c r="J384" s="38">
        <v>42452</v>
      </c>
      <c r="K384" s="42" t="s">
        <v>2214</v>
      </c>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c r="BF384" s="44"/>
      <c r="BG384" s="44"/>
      <c r="BH384" s="44"/>
      <c r="BI384" s="44"/>
      <c r="BJ384" s="44"/>
      <c r="BK384" s="44"/>
      <c r="BL384" s="44"/>
      <c r="BM384" s="44"/>
      <c r="BN384" s="44"/>
      <c r="BO384" s="44"/>
      <c r="BP384" s="44"/>
      <c r="BQ384" s="44"/>
      <c r="BR384" s="44"/>
      <c r="BS384" s="44"/>
      <c r="BT384" s="44"/>
      <c r="BU384" s="44"/>
      <c r="BV384" s="44"/>
      <c r="BW384" s="44"/>
      <c r="BX384" s="44"/>
      <c r="BY384" s="44"/>
      <c r="BZ384" s="44"/>
      <c r="CA384" s="44"/>
      <c r="CB384" s="44"/>
      <c r="CC384" s="44"/>
      <c r="CD384" s="44"/>
      <c r="CE384" s="44"/>
      <c r="CF384" s="44"/>
      <c r="CG384" s="44"/>
      <c r="CH384" s="44"/>
      <c r="CI384" s="44"/>
      <c r="CJ384" s="44"/>
      <c r="CK384" s="44"/>
      <c r="CL384" s="44"/>
      <c r="CM384" s="44"/>
      <c r="CN384" s="44"/>
      <c r="CO384" s="44"/>
      <c r="CP384" s="44"/>
      <c r="CQ384" s="44"/>
      <c r="CR384" s="44"/>
      <c r="CS384" s="44"/>
      <c r="CT384" s="44"/>
      <c r="CU384" s="44"/>
      <c r="CV384" s="44"/>
      <c r="CW384" s="44"/>
      <c r="CX384" s="44"/>
      <c r="CY384" s="44"/>
      <c r="CZ384" s="44"/>
      <c r="DA384" s="44"/>
      <c r="DB384" s="44"/>
      <c r="DC384" s="44"/>
      <c r="DD384" s="44"/>
      <c r="DE384" s="44"/>
      <c r="DF384" s="44"/>
      <c r="DG384" s="44"/>
      <c r="DH384" s="44"/>
      <c r="DI384" s="44"/>
      <c r="DJ384" s="44"/>
      <c r="DK384" s="44"/>
      <c r="DL384" s="44"/>
      <c r="DM384" s="44"/>
      <c r="DN384" s="44"/>
      <c r="DO384" s="44"/>
      <c r="DP384" s="44"/>
      <c r="DQ384" s="44"/>
      <c r="DR384" s="44"/>
      <c r="DS384" s="44"/>
      <c r="DT384" s="44"/>
      <c r="DU384" s="44"/>
      <c r="DV384" s="44"/>
      <c r="DW384" s="44"/>
      <c r="DX384" s="44"/>
      <c r="DY384" s="44"/>
      <c r="DZ384" s="44"/>
      <c r="EA384" s="44"/>
      <c r="EB384" s="44"/>
      <c r="EC384" s="44"/>
      <c r="ED384" s="44"/>
      <c r="EE384" s="44"/>
      <c r="EF384" s="44"/>
      <c r="EG384" s="44"/>
      <c r="EH384" s="44"/>
      <c r="EI384" s="44"/>
      <c r="EJ384" s="44"/>
      <c r="EK384" s="44"/>
      <c r="EL384" s="44"/>
      <c r="EM384" s="44"/>
      <c r="EN384" s="44"/>
      <c r="EO384" s="44"/>
      <c r="EP384" s="44"/>
      <c r="EQ384" s="44"/>
      <c r="ER384" s="44"/>
      <c r="ES384" s="44"/>
      <c r="ET384" s="44"/>
      <c r="EU384" s="44"/>
      <c r="EV384" s="44"/>
      <c r="EW384" s="44"/>
      <c r="EX384" s="44"/>
      <c r="EY384" s="44"/>
      <c r="EZ384" s="44"/>
      <c r="FA384" s="44"/>
      <c r="FB384" s="44"/>
      <c r="FC384" s="44"/>
      <c r="FD384" s="44"/>
      <c r="FE384" s="44"/>
      <c r="FF384" s="44"/>
      <c r="FG384" s="44"/>
      <c r="FH384" s="44"/>
      <c r="FI384" s="44"/>
      <c r="FJ384" s="44"/>
      <c r="FK384" s="44"/>
      <c r="FL384" s="44"/>
      <c r="FM384" s="44"/>
      <c r="FN384" s="44"/>
      <c r="FO384" s="44"/>
      <c r="FP384" s="44"/>
      <c r="FQ384" s="44"/>
      <c r="FR384" s="44"/>
      <c r="FS384" s="44"/>
      <c r="FT384" s="44"/>
      <c r="FU384" s="44"/>
      <c r="FV384" s="44"/>
      <c r="FW384" s="44"/>
      <c r="FX384" s="44"/>
      <c r="FY384" s="44"/>
      <c r="FZ384" s="44"/>
      <c r="GA384" s="44"/>
      <c r="GB384" s="44"/>
      <c r="GC384" s="44"/>
      <c r="GD384" s="44"/>
      <c r="GE384" s="44"/>
      <c r="GF384" s="44"/>
      <c r="GG384" s="44"/>
      <c r="GH384" s="44"/>
      <c r="GI384" s="44"/>
      <c r="GJ384" s="44"/>
      <c r="GK384" s="44"/>
      <c r="GL384" s="44"/>
      <c r="GM384" s="44"/>
      <c r="GN384" s="44"/>
      <c r="GO384" s="44"/>
      <c r="GP384" s="44"/>
      <c r="GQ384" s="44"/>
      <c r="GR384" s="44"/>
      <c r="GS384" s="44"/>
      <c r="GT384" s="44"/>
      <c r="GU384" s="44"/>
      <c r="GV384" s="44"/>
      <c r="GW384" s="44"/>
      <c r="GX384" s="44"/>
      <c r="GY384" s="44"/>
      <c r="GZ384" s="44"/>
      <c r="HA384" s="44"/>
      <c r="HB384" s="44"/>
      <c r="HC384" s="44"/>
      <c r="HD384" s="44"/>
      <c r="HE384" s="44"/>
      <c r="HF384" s="44"/>
      <c r="HG384" s="44"/>
      <c r="HH384" s="44"/>
      <c r="HI384" s="44"/>
      <c r="HJ384" s="44"/>
      <c r="HK384" s="44"/>
      <c r="HL384" s="44"/>
      <c r="HM384" s="44"/>
      <c r="HN384" s="44"/>
      <c r="HO384" s="44"/>
      <c r="HP384" s="44"/>
      <c r="HQ384" s="44"/>
      <c r="HR384" s="44"/>
      <c r="HS384" s="44"/>
      <c r="HT384" s="44"/>
      <c r="HU384" s="44"/>
      <c r="HV384" s="44"/>
      <c r="HW384" s="44"/>
      <c r="HX384" s="44"/>
      <c r="HY384" s="44"/>
      <c r="HZ384" s="44"/>
      <c r="IA384" s="44"/>
    </row>
    <row r="385" spans="2:243" s="40" customFormat="1" ht="47.25" x14ac:dyDescent="0.25">
      <c r="B385" s="177"/>
      <c r="C385" s="34">
        <v>380</v>
      </c>
      <c r="D385" s="46" t="s">
        <v>2929</v>
      </c>
      <c r="E385" s="41" t="s">
        <v>12</v>
      </c>
      <c r="F385" s="47" t="s">
        <v>160</v>
      </c>
      <c r="G385" s="48" t="s">
        <v>161</v>
      </c>
      <c r="H385" s="49">
        <v>41646</v>
      </c>
      <c r="I385" s="142">
        <v>203200</v>
      </c>
      <c r="J385" s="50">
        <v>42452</v>
      </c>
      <c r="K385" s="42" t="s">
        <v>2100</v>
      </c>
    </row>
    <row r="386" spans="2:243" s="40" customFormat="1" ht="110.25" x14ac:dyDescent="0.25">
      <c r="B386" s="177"/>
      <c r="C386" s="34">
        <v>381</v>
      </c>
      <c r="D386" s="46" t="s">
        <v>2935</v>
      </c>
      <c r="E386" s="41" t="s">
        <v>545</v>
      </c>
      <c r="F386" s="47" t="s">
        <v>784</v>
      </c>
      <c r="G386" s="48" t="s">
        <v>785</v>
      </c>
      <c r="H386" s="49">
        <v>39785</v>
      </c>
      <c r="I386" s="142">
        <v>33081</v>
      </c>
      <c r="J386" s="50">
        <v>42453</v>
      </c>
      <c r="K386" s="42" t="s">
        <v>2215</v>
      </c>
    </row>
    <row r="387" spans="2:243" s="40" customFormat="1" ht="63" x14ac:dyDescent="0.25">
      <c r="B387" s="177"/>
      <c r="C387" s="34">
        <v>382</v>
      </c>
      <c r="D387" s="35" t="s">
        <v>3018</v>
      </c>
      <c r="E387" s="42" t="s">
        <v>1214</v>
      </c>
      <c r="F387" s="35" t="s">
        <v>1213</v>
      </c>
      <c r="G387" s="35" t="s">
        <v>4624</v>
      </c>
      <c r="H387" s="52">
        <v>42457</v>
      </c>
      <c r="I387" s="133">
        <v>469800</v>
      </c>
      <c r="J387" s="38">
        <v>42457</v>
      </c>
      <c r="K387" s="42" t="s">
        <v>2216</v>
      </c>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c r="BF387" s="44"/>
      <c r="BG387" s="44"/>
      <c r="BH387" s="44"/>
      <c r="BI387" s="44"/>
      <c r="BJ387" s="44"/>
      <c r="BK387" s="44"/>
      <c r="BL387" s="44"/>
      <c r="BM387" s="44"/>
      <c r="BN387" s="44"/>
      <c r="BO387" s="44"/>
      <c r="BP387" s="44"/>
      <c r="BQ387" s="44"/>
      <c r="BR387" s="44"/>
      <c r="BS387" s="44"/>
      <c r="BT387" s="44"/>
      <c r="BU387" s="44"/>
      <c r="BV387" s="44"/>
      <c r="BW387" s="44"/>
      <c r="BX387" s="44"/>
      <c r="BY387" s="44"/>
      <c r="BZ387" s="44"/>
      <c r="CA387" s="44"/>
      <c r="CB387" s="44"/>
      <c r="CC387" s="44"/>
      <c r="CD387" s="44"/>
      <c r="CE387" s="44"/>
      <c r="CF387" s="44"/>
      <c r="CG387" s="44"/>
      <c r="CH387" s="44"/>
      <c r="CI387" s="44"/>
      <c r="CJ387" s="44"/>
      <c r="CK387" s="44"/>
      <c r="CL387" s="44"/>
      <c r="CM387" s="44"/>
      <c r="CN387" s="44"/>
      <c r="CO387" s="44"/>
      <c r="CP387" s="44"/>
      <c r="CQ387" s="44"/>
      <c r="CR387" s="44"/>
      <c r="CS387" s="44"/>
      <c r="CT387" s="44"/>
      <c r="CU387" s="44"/>
      <c r="CV387" s="44"/>
      <c r="CW387" s="44"/>
      <c r="CX387" s="44"/>
      <c r="CY387" s="44"/>
      <c r="CZ387" s="44"/>
      <c r="DA387" s="44"/>
      <c r="DB387" s="44"/>
      <c r="DC387" s="44"/>
      <c r="DD387" s="44"/>
      <c r="DE387" s="44"/>
      <c r="DF387" s="44"/>
      <c r="DG387" s="44"/>
      <c r="DH387" s="44"/>
      <c r="DI387" s="44"/>
      <c r="DJ387" s="44"/>
      <c r="DK387" s="44"/>
      <c r="DL387" s="44"/>
      <c r="DM387" s="44"/>
      <c r="DN387" s="44"/>
      <c r="DO387" s="44"/>
      <c r="DP387" s="44"/>
      <c r="DQ387" s="44"/>
      <c r="DR387" s="44"/>
      <c r="DS387" s="44"/>
      <c r="DT387" s="44"/>
      <c r="DU387" s="44"/>
      <c r="DV387" s="44"/>
      <c r="DW387" s="44"/>
      <c r="DX387" s="44"/>
      <c r="DY387" s="44"/>
      <c r="DZ387" s="44"/>
      <c r="EA387" s="44"/>
      <c r="EB387" s="44"/>
      <c r="EC387" s="44"/>
      <c r="ED387" s="44"/>
      <c r="EE387" s="44"/>
      <c r="EF387" s="44"/>
      <c r="EG387" s="44"/>
      <c r="EH387" s="44"/>
      <c r="EI387" s="44"/>
      <c r="EJ387" s="44"/>
      <c r="EK387" s="44"/>
      <c r="EL387" s="44"/>
      <c r="EM387" s="44"/>
      <c r="EN387" s="44"/>
      <c r="EO387" s="44"/>
      <c r="EP387" s="44"/>
      <c r="EQ387" s="44"/>
      <c r="ER387" s="44"/>
      <c r="ES387" s="44"/>
      <c r="ET387" s="44"/>
      <c r="EU387" s="44"/>
      <c r="EV387" s="44"/>
      <c r="EW387" s="44"/>
      <c r="EX387" s="44"/>
      <c r="EY387" s="44"/>
      <c r="EZ387" s="44"/>
      <c r="FA387" s="44"/>
      <c r="FB387" s="44"/>
      <c r="FC387" s="44"/>
      <c r="FD387" s="44"/>
      <c r="FE387" s="44"/>
      <c r="FF387" s="44"/>
      <c r="FG387" s="44"/>
      <c r="FH387" s="44"/>
      <c r="FI387" s="44"/>
      <c r="FJ387" s="44"/>
      <c r="FK387" s="44"/>
      <c r="FL387" s="44"/>
      <c r="FM387" s="44"/>
      <c r="FN387" s="44"/>
      <c r="FO387" s="44"/>
      <c r="FP387" s="44"/>
      <c r="FQ387" s="44"/>
      <c r="FR387" s="44"/>
      <c r="FS387" s="44"/>
      <c r="FT387" s="44"/>
      <c r="FU387" s="44"/>
      <c r="FV387" s="44"/>
      <c r="FW387" s="44"/>
      <c r="FX387" s="44"/>
      <c r="FY387" s="44"/>
      <c r="FZ387" s="44"/>
      <c r="GA387" s="44"/>
      <c r="GB387" s="44"/>
      <c r="GC387" s="44"/>
      <c r="GD387" s="44"/>
      <c r="GE387" s="44"/>
      <c r="GF387" s="44"/>
      <c r="GG387" s="44"/>
      <c r="GH387" s="44"/>
      <c r="GI387" s="44"/>
      <c r="GJ387" s="44"/>
      <c r="GK387" s="44"/>
      <c r="GL387" s="44"/>
      <c r="GM387" s="44"/>
      <c r="GN387" s="44"/>
      <c r="GO387" s="44"/>
      <c r="GP387" s="44"/>
      <c r="GQ387" s="44"/>
      <c r="GR387" s="44"/>
      <c r="GS387" s="44"/>
      <c r="GT387" s="44"/>
      <c r="GU387" s="44"/>
      <c r="GV387" s="44"/>
      <c r="GW387" s="44"/>
      <c r="GX387" s="44"/>
      <c r="GY387" s="44"/>
      <c r="GZ387" s="44"/>
      <c r="HA387" s="44"/>
      <c r="HB387" s="44"/>
      <c r="HC387" s="44"/>
      <c r="HD387" s="44"/>
      <c r="HE387" s="44"/>
      <c r="HF387" s="44"/>
      <c r="HG387" s="44"/>
      <c r="HH387" s="44"/>
      <c r="HI387" s="44"/>
      <c r="HJ387" s="44"/>
      <c r="HK387" s="44"/>
      <c r="HL387" s="44"/>
      <c r="HM387" s="44"/>
      <c r="HN387" s="44"/>
      <c r="HO387" s="44"/>
      <c r="HP387" s="44"/>
      <c r="HQ387" s="44"/>
      <c r="HR387" s="44"/>
      <c r="HS387" s="44"/>
      <c r="HT387" s="44"/>
      <c r="HU387" s="44"/>
      <c r="HV387" s="44"/>
      <c r="HW387" s="44"/>
      <c r="HX387" s="44"/>
      <c r="HY387" s="44"/>
      <c r="HZ387" s="44"/>
      <c r="IA387" s="44"/>
    </row>
    <row r="388" spans="2:243" s="40" customFormat="1" ht="63" x14ac:dyDescent="0.25">
      <c r="B388" s="177"/>
      <c r="C388" s="34">
        <v>383</v>
      </c>
      <c r="D388" s="46" t="s">
        <v>2949</v>
      </c>
      <c r="E388" s="41" t="s">
        <v>9</v>
      </c>
      <c r="F388" s="47" t="s">
        <v>696</v>
      </c>
      <c r="G388" s="48" t="s">
        <v>697</v>
      </c>
      <c r="H388" s="49">
        <v>41297</v>
      </c>
      <c r="I388" s="142">
        <v>53108</v>
      </c>
      <c r="J388" s="50">
        <v>42457</v>
      </c>
      <c r="K388" s="42" t="s">
        <v>2217</v>
      </c>
    </row>
    <row r="389" spans="2:243" s="40" customFormat="1" ht="47.25" x14ac:dyDescent="0.25">
      <c r="B389" s="177"/>
      <c r="C389" s="34">
        <v>384</v>
      </c>
      <c r="D389" s="46" t="s">
        <v>2898</v>
      </c>
      <c r="E389" s="41" t="s">
        <v>862</v>
      </c>
      <c r="F389" s="47" t="s">
        <v>863</v>
      </c>
      <c r="G389" s="151" t="s">
        <v>4623</v>
      </c>
      <c r="H389" s="152">
        <v>42439</v>
      </c>
      <c r="I389" s="142">
        <v>56334</v>
      </c>
      <c r="J389" s="50">
        <v>42457</v>
      </c>
      <c r="K389" s="42" t="s">
        <v>2218</v>
      </c>
      <c r="IC389" s="44"/>
      <c r="ID389" s="44"/>
      <c r="IE389" s="44"/>
      <c r="IF389" s="44"/>
      <c r="IG389" s="44"/>
      <c r="IH389" s="44"/>
      <c r="II389" s="44"/>
    </row>
    <row r="390" spans="2:243" s="40" customFormat="1" ht="47.25" x14ac:dyDescent="0.25">
      <c r="B390" s="177"/>
      <c r="C390" s="34">
        <v>385</v>
      </c>
      <c r="D390" s="46" t="s">
        <v>2902</v>
      </c>
      <c r="E390" s="41" t="s">
        <v>174</v>
      </c>
      <c r="F390" s="47" t="s">
        <v>860</v>
      </c>
      <c r="G390" s="48" t="s">
        <v>861</v>
      </c>
      <c r="H390" s="49">
        <v>42243</v>
      </c>
      <c r="I390" s="142">
        <v>203200</v>
      </c>
      <c r="J390" s="50">
        <v>42457</v>
      </c>
      <c r="K390" s="42" t="s">
        <v>2100</v>
      </c>
      <c r="IC390" s="44"/>
      <c r="ID390" s="44"/>
      <c r="IE390" s="44"/>
      <c r="IF390" s="44"/>
      <c r="IG390" s="44"/>
      <c r="IH390" s="44"/>
      <c r="II390" s="44"/>
    </row>
    <row r="391" spans="2:243" s="40" customFormat="1" ht="63" x14ac:dyDescent="0.25">
      <c r="B391" s="177"/>
      <c r="C391" s="34">
        <v>386</v>
      </c>
      <c r="D391" s="46" t="s">
        <v>2903</v>
      </c>
      <c r="E391" s="41" t="s">
        <v>174</v>
      </c>
      <c r="F391" s="47" t="s">
        <v>322</v>
      </c>
      <c r="G391" s="48" t="s">
        <v>323</v>
      </c>
      <c r="H391" s="49">
        <v>41352</v>
      </c>
      <c r="I391" s="142">
        <v>69000</v>
      </c>
      <c r="J391" s="50">
        <v>42457</v>
      </c>
      <c r="K391" s="42" t="s">
        <v>2219</v>
      </c>
    </row>
    <row r="392" spans="2:243" s="40" customFormat="1" ht="47.25" x14ac:dyDescent="0.25">
      <c r="B392" s="177"/>
      <c r="C392" s="34">
        <v>387</v>
      </c>
      <c r="D392" s="46" t="s">
        <v>2861</v>
      </c>
      <c r="E392" s="41" t="s">
        <v>9</v>
      </c>
      <c r="F392" s="47" t="s">
        <v>867</v>
      </c>
      <c r="G392" s="48" t="s">
        <v>868</v>
      </c>
      <c r="H392" s="49">
        <v>42450</v>
      </c>
      <c r="I392" s="142">
        <v>800000</v>
      </c>
      <c r="J392" s="50">
        <v>42458</v>
      </c>
      <c r="K392" s="42" t="s">
        <v>1928</v>
      </c>
    </row>
    <row r="393" spans="2:243" s="40" customFormat="1" ht="141.75" x14ac:dyDescent="0.25">
      <c r="B393" s="177"/>
      <c r="C393" s="34">
        <v>388</v>
      </c>
      <c r="D393" s="46" t="s">
        <v>2940</v>
      </c>
      <c r="E393" s="41" t="s">
        <v>419</v>
      </c>
      <c r="F393" s="47" t="s">
        <v>420</v>
      </c>
      <c r="G393" s="48" t="s">
        <v>421</v>
      </c>
      <c r="H393" s="49">
        <v>42459</v>
      </c>
      <c r="I393" s="142">
        <v>18320</v>
      </c>
      <c r="J393" s="50">
        <v>42459</v>
      </c>
      <c r="K393" s="42" t="s">
        <v>2220</v>
      </c>
    </row>
    <row r="394" spans="2:243" s="40" customFormat="1" ht="47.25" x14ac:dyDescent="0.25">
      <c r="B394" s="177"/>
      <c r="C394" s="34">
        <v>389</v>
      </c>
      <c r="D394" s="35" t="s">
        <v>2834</v>
      </c>
      <c r="E394" s="35" t="s">
        <v>1246</v>
      </c>
      <c r="F394" s="35" t="s">
        <v>1854</v>
      </c>
      <c r="G394" s="35" t="s">
        <v>4633</v>
      </c>
      <c r="H394" s="156">
        <v>42274</v>
      </c>
      <c r="I394" s="133">
        <v>12280</v>
      </c>
      <c r="J394" s="38">
        <v>42460</v>
      </c>
      <c r="K394" s="42" t="s">
        <v>2221</v>
      </c>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c r="BF394" s="44"/>
      <c r="BG394" s="44"/>
      <c r="BH394" s="44"/>
      <c r="BI394" s="44"/>
      <c r="BJ394" s="44"/>
      <c r="BK394" s="44"/>
      <c r="BL394" s="44"/>
      <c r="BM394" s="44"/>
      <c r="BN394" s="44"/>
      <c r="BO394" s="44"/>
      <c r="BP394" s="44"/>
      <c r="BQ394" s="44"/>
      <c r="BR394" s="44"/>
      <c r="BS394" s="44"/>
      <c r="BT394" s="44"/>
      <c r="BU394" s="44"/>
      <c r="BV394" s="44"/>
      <c r="BW394" s="44"/>
      <c r="BX394" s="44"/>
      <c r="BY394" s="44"/>
      <c r="BZ394" s="44"/>
      <c r="CA394" s="44"/>
      <c r="CB394" s="44"/>
      <c r="CC394" s="44"/>
      <c r="CD394" s="44"/>
      <c r="CE394" s="44"/>
      <c r="CF394" s="44"/>
      <c r="CG394" s="44"/>
      <c r="CH394" s="44"/>
      <c r="CI394" s="44"/>
      <c r="CJ394" s="44"/>
      <c r="CK394" s="44"/>
      <c r="CL394" s="44"/>
      <c r="CM394" s="44"/>
      <c r="CN394" s="44"/>
      <c r="CO394" s="44"/>
      <c r="CP394" s="44"/>
      <c r="CQ394" s="44"/>
      <c r="CR394" s="44"/>
      <c r="CS394" s="44"/>
      <c r="CT394" s="44"/>
      <c r="CU394" s="44"/>
      <c r="CV394" s="44"/>
      <c r="CW394" s="44"/>
      <c r="CX394" s="44"/>
      <c r="CY394" s="44"/>
      <c r="CZ394" s="44"/>
      <c r="DA394" s="44"/>
      <c r="DB394" s="44"/>
      <c r="DC394" s="44"/>
      <c r="DD394" s="44"/>
      <c r="DE394" s="44"/>
      <c r="DF394" s="44"/>
      <c r="DG394" s="44"/>
      <c r="DH394" s="44"/>
      <c r="DI394" s="44"/>
      <c r="DJ394" s="44"/>
      <c r="DK394" s="44"/>
      <c r="DL394" s="44"/>
      <c r="DM394" s="44"/>
      <c r="DN394" s="44"/>
      <c r="DO394" s="44"/>
      <c r="DP394" s="44"/>
      <c r="DQ394" s="44"/>
      <c r="DR394" s="44"/>
      <c r="DS394" s="44"/>
      <c r="DT394" s="44"/>
      <c r="DU394" s="44"/>
      <c r="DV394" s="44"/>
      <c r="DW394" s="44"/>
      <c r="DX394" s="44"/>
      <c r="DY394" s="44"/>
      <c r="DZ394" s="44"/>
      <c r="EA394" s="44"/>
      <c r="EB394" s="44"/>
      <c r="EC394" s="44"/>
      <c r="ED394" s="44"/>
      <c r="EE394" s="44"/>
      <c r="EF394" s="44"/>
      <c r="EG394" s="44"/>
      <c r="EH394" s="44"/>
      <c r="EI394" s="44"/>
      <c r="EJ394" s="44"/>
      <c r="EK394" s="44"/>
      <c r="EL394" s="44"/>
      <c r="EM394" s="44"/>
      <c r="EN394" s="44"/>
      <c r="EO394" s="44"/>
      <c r="EP394" s="44"/>
      <c r="EQ394" s="44"/>
      <c r="ER394" s="44"/>
      <c r="ES394" s="44"/>
      <c r="ET394" s="44"/>
      <c r="EU394" s="44"/>
      <c r="EV394" s="44"/>
      <c r="EW394" s="44"/>
      <c r="EX394" s="44"/>
      <c r="EY394" s="44"/>
      <c r="EZ394" s="44"/>
      <c r="FA394" s="44"/>
      <c r="FB394" s="44"/>
      <c r="FC394" s="44"/>
      <c r="FD394" s="44"/>
      <c r="FE394" s="44"/>
      <c r="FF394" s="44"/>
      <c r="FG394" s="44"/>
      <c r="FH394" s="44"/>
      <c r="FI394" s="44"/>
      <c r="FJ394" s="44"/>
      <c r="FK394" s="44"/>
      <c r="FL394" s="44"/>
      <c r="FM394" s="44"/>
      <c r="FN394" s="44"/>
      <c r="FO394" s="44"/>
      <c r="FP394" s="44"/>
      <c r="FQ394" s="44"/>
      <c r="FR394" s="44"/>
      <c r="FS394" s="44"/>
      <c r="FT394" s="44"/>
      <c r="FU394" s="44"/>
      <c r="FV394" s="44"/>
      <c r="FW394" s="44"/>
      <c r="FX394" s="44"/>
      <c r="FY394" s="44"/>
      <c r="FZ394" s="44"/>
      <c r="GA394" s="44"/>
      <c r="GB394" s="44"/>
      <c r="GC394" s="44"/>
      <c r="GD394" s="44"/>
      <c r="GE394" s="44"/>
      <c r="GF394" s="44"/>
      <c r="GG394" s="44"/>
      <c r="GH394" s="44"/>
      <c r="GI394" s="44"/>
      <c r="GJ394" s="44"/>
      <c r="GK394" s="44"/>
      <c r="GL394" s="44"/>
      <c r="GM394" s="44"/>
      <c r="GN394" s="44"/>
      <c r="GO394" s="44"/>
      <c r="GP394" s="44"/>
      <c r="GQ394" s="44"/>
      <c r="GR394" s="44"/>
      <c r="GS394" s="44"/>
      <c r="GT394" s="44"/>
      <c r="GU394" s="44"/>
      <c r="GV394" s="44"/>
      <c r="GW394" s="44"/>
      <c r="GX394" s="44"/>
      <c r="GY394" s="44"/>
      <c r="GZ394" s="44"/>
      <c r="HA394" s="44"/>
      <c r="HB394" s="44"/>
      <c r="HC394" s="44"/>
      <c r="HD394" s="44"/>
      <c r="HE394" s="44"/>
      <c r="HF394" s="44"/>
      <c r="HG394" s="44"/>
      <c r="HH394" s="44"/>
      <c r="HI394" s="44"/>
      <c r="HJ394" s="44"/>
      <c r="HK394" s="44"/>
      <c r="HL394" s="44"/>
      <c r="HM394" s="44"/>
      <c r="HN394" s="44"/>
      <c r="HO394" s="44"/>
      <c r="HP394" s="44"/>
      <c r="HQ394" s="44"/>
      <c r="HR394" s="44"/>
      <c r="HS394" s="44"/>
      <c r="HT394" s="44"/>
      <c r="HU394" s="44"/>
      <c r="HV394" s="44"/>
      <c r="HW394" s="44"/>
      <c r="HX394" s="44"/>
      <c r="HY394" s="44"/>
      <c r="HZ394" s="44"/>
      <c r="IA394" s="44"/>
    </row>
    <row r="395" spans="2:243" s="40" customFormat="1" ht="63" x14ac:dyDescent="0.25">
      <c r="B395" s="177"/>
      <c r="C395" s="34">
        <v>390</v>
      </c>
      <c r="D395" s="35" t="s">
        <v>3016</v>
      </c>
      <c r="E395" s="35" t="s">
        <v>1246</v>
      </c>
      <c r="F395" s="35" t="s">
        <v>1867</v>
      </c>
      <c r="G395" s="35" t="s">
        <v>4622</v>
      </c>
      <c r="H395" s="156">
        <v>42103</v>
      </c>
      <c r="I395" s="133">
        <v>5937</v>
      </c>
      <c r="J395" s="38">
        <v>42460</v>
      </c>
      <c r="K395" s="42" t="s">
        <v>2222</v>
      </c>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c r="BF395" s="44"/>
      <c r="BG395" s="44"/>
      <c r="BH395" s="44"/>
      <c r="BI395" s="44"/>
      <c r="BJ395" s="44"/>
      <c r="BK395" s="44"/>
      <c r="BL395" s="44"/>
      <c r="BM395" s="44"/>
      <c r="BN395" s="44"/>
      <c r="BO395" s="44"/>
      <c r="BP395" s="44"/>
      <c r="BQ395" s="44"/>
      <c r="BR395" s="44"/>
      <c r="BS395" s="44"/>
      <c r="BT395" s="44"/>
      <c r="BU395" s="44"/>
      <c r="BV395" s="44"/>
      <c r="BW395" s="44"/>
      <c r="BX395" s="44"/>
      <c r="BY395" s="44"/>
      <c r="BZ395" s="44"/>
      <c r="CA395" s="44"/>
      <c r="CB395" s="44"/>
      <c r="CC395" s="44"/>
      <c r="CD395" s="44"/>
      <c r="CE395" s="44"/>
      <c r="CF395" s="44"/>
      <c r="CG395" s="44"/>
      <c r="CH395" s="44"/>
      <c r="CI395" s="44"/>
      <c r="CJ395" s="44"/>
      <c r="CK395" s="44"/>
      <c r="CL395" s="44"/>
      <c r="CM395" s="44"/>
      <c r="CN395" s="44"/>
      <c r="CO395" s="44"/>
      <c r="CP395" s="44"/>
      <c r="CQ395" s="44"/>
      <c r="CR395" s="44"/>
      <c r="CS395" s="44"/>
      <c r="CT395" s="44"/>
      <c r="CU395" s="44"/>
      <c r="CV395" s="44"/>
      <c r="CW395" s="44"/>
      <c r="CX395" s="44"/>
      <c r="CY395" s="44"/>
      <c r="CZ395" s="44"/>
      <c r="DA395" s="44"/>
      <c r="DB395" s="44"/>
      <c r="DC395" s="44"/>
      <c r="DD395" s="44"/>
      <c r="DE395" s="44"/>
      <c r="DF395" s="44"/>
      <c r="DG395" s="44"/>
      <c r="DH395" s="44"/>
      <c r="DI395" s="44"/>
      <c r="DJ395" s="44"/>
      <c r="DK395" s="44"/>
      <c r="DL395" s="44"/>
      <c r="DM395" s="44"/>
      <c r="DN395" s="44"/>
      <c r="DO395" s="44"/>
      <c r="DP395" s="44"/>
      <c r="DQ395" s="44"/>
      <c r="DR395" s="44"/>
      <c r="DS395" s="44"/>
      <c r="DT395" s="44"/>
      <c r="DU395" s="44"/>
      <c r="DV395" s="44"/>
      <c r="DW395" s="44"/>
      <c r="DX395" s="44"/>
      <c r="DY395" s="44"/>
      <c r="DZ395" s="44"/>
      <c r="EA395" s="44"/>
      <c r="EB395" s="44"/>
      <c r="EC395" s="44"/>
      <c r="ED395" s="44"/>
      <c r="EE395" s="44"/>
      <c r="EF395" s="44"/>
      <c r="EG395" s="44"/>
      <c r="EH395" s="44"/>
      <c r="EI395" s="44"/>
      <c r="EJ395" s="44"/>
      <c r="EK395" s="44"/>
      <c r="EL395" s="44"/>
      <c r="EM395" s="44"/>
      <c r="EN395" s="44"/>
      <c r="EO395" s="44"/>
      <c r="EP395" s="44"/>
      <c r="EQ395" s="44"/>
      <c r="ER395" s="44"/>
      <c r="ES395" s="44"/>
      <c r="ET395" s="44"/>
      <c r="EU395" s="44"/>
      <c r="EV395" s="44"/>
      <c r="EW395" s="44"/>
      <c r="EX395" s="44"/>
      <c r="EY395" s="44"/>
      <c r="EZ395" s="44"/>
      <c r="FA395" s="44"/>
      <c r="FB395" s="44"/>
      <c r="FC395" s="44"/>
      <c r="FD395" s="44"/>
      <c r="FE395" s="44"/>
      <c r="FF395" s="44"/>
      <c r="FG395" s="44"/>
      <c r="FH395" s="44"/>
      <c r="FI395" s="44"/>
      <c r="FJ395" s="44"/>
      <c r="FK395" s="44"/>
      <c r="FL395" s="44"/>
      <c r="FM395" s="44"/>
      <c r="FN395" s="44"/>
      <c r="FO395" s="44"/>
      <c r="FP395" s="44"/>
      <c r="FQ395" s="44"/>
      <c r="FR395" s="44"/>
      <c r="FS395" s="44"/>
      <c r="FT395" s="44"/>
      <c r="FU395" s="44"/>
      <c r="FV395" s="44"/>
      <c r="FW395" s="44"/>
      <c r="FX395" s="44"/>
      <c r="FY395" s="44"/>
      <c r="FZ395" s="44"/>
      <c r="GA395" s="44"/>
      <c r="GB395" s="44"/>
      <c r="GC395" s="44"/>
      <c r="GD395" s="44"/>
      <c r="GE395" s="44"/>
      <c r="GF395" s="44"/>
      <c r="GG395" s="44"/>
      <c r="GH395" s="44"/>
      <c r="GI395" s="44"/>
      <c r="GJ395" s="44"/>
      <c r="GK395" s="44"/>
      <c r="GL395" s="44"/>
      <c r="GM395" s="44"/>
      <c r="GN395" s="44"/>
      <c r="GO395" s="44"/>
      <c r="GP395" s="44"/>
      <c r="GQ395" s="44"/>
      <c r="GR395" s="44"/>
      <c r="GS395" s="44"/>
      <c r="GT395" s="44"/>
      <c r="GU395" s="44"/>
      <c r="GV395" s="44"/>
      <c r="GW395" s="44"/>
      <c r="GX395" s="44"/>
      <c r="GY395" s="44"/>
      <c r="GZ395" s="44"/>
      <c r="HA395" s="44"/>
      <c r="HB395" s="44"/>
      <c r="HC395" s="44"/>
      <c r="HD395" s="44"/>
      <c r="HE395" s="44"/>
      <c r="HF395" s="44"/>
      <c r="HG395" s="44"/>
      <c r="HH395" s="44"/>
      <c r="HI395" s="44"/>
      <c r="HJ395" s="44"/>
      <c r="HK395" s="44"/>
      <c r="HL395" s="44"/>
      <c r="HM395" s="44"/>
      <c r="HN395" s="44"/>
      <c r="HO395" s="44"/>
      <c r="HP395" s="44"/>
      <c r="HQ395" s="44"/>
      <c r="HR395" s="44"/>
      <c r="HS395" s="44"/>
      <c r="HT395" s="44"/>
      <c r="HU395" s="44"/>
      <c r="HV395" s="44"/>
      <c r="HW395" s="44"/>
      <c r="HX395" s="44"/>
      <c r="HY395" s="44"/>
      <c r="HZ395" s="44"/>
      <c r="IA395" s="44"/>
      <c r="IB395" s="33"/>
    </row>
    <row r="396" spans="2:243" s="40" customFormat="1" ht="63" x14ac:dyDescent="0.25">
      <c r="B396" s="177"/>
      <c r="C396" s="34">
        <v>391</v>
      </c>
      <c r="D396" s="35" t="s">
        <v>3016</v>
      </c>
      <c r="E396" s="35" t="s">
        <v>1244</v>
      </c>
      <c r="F396" s="60" t="s">
        <v>1869</v>
      </c>
      <c r="G396" s="150" t="s">
        <v>4630</v>
      </c>
      <c r="H396" s="157">
        <v>42205</v>
      </c>
      <c r="I396" s="133">
        <v>134982</v>
      </c>
      <c r="J396" s="38">
        <v>42460</v>
      </c>
      <c r="K396" s="42" t="s">
        <v>2223</v>
      </c>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c r="BF396" s="44"/>
      <c r="BG396" s="44"/>
      <c r="BH396" s="44"/>
      <c r="BI396" s="44"/>
      <c r="BJ396" s="44"/>
      <c r="BK396" s="44"/>
      <c r="BL396" s="44"/>
      <c r="BM396" s="44"/>
      <c r="BN396" s="44"/>
      <c r="BO396" s="44"/>
      <c r="BP396" s="44"/>
      <c r="BQ396" s="44"/>
      <c r="BR396" s="44"/>
      <c r="BS396" s="44"/>
      <c r="BT396" s="44"/>
      <c r="BU396" s="44"/>
      <c r="BV396" s="44"/>
      <c r="BW396" s="44"/>
      <c r="BX396" s="44"/>
      <c r="BY396" s="44"/>
      <c r="BZ396" s="44"/>
      <c r="CA396" s="44"/>
      <c r="CB396" s="44"/>
      <c r="CC396" s="44"/>
      <c r="CD396" s="44"/>
      <c r="CE396" s="44"/>
      <c r="CF396" s="44"/>
      <c r="CG396" s="44"/>
      <c r="CH396" s="44"/>
      <c r="CI396" s="44"/>
      <c r="CJ396" s="44"/>
      <c r="CK396" s="44"/>
      <c r="CL396" s="44"/>
      <c r="CM396" s="44"/>
      <c r="CN396" s="44"/>
      <c r="CO396" s="44"/>
      <c r="CP396" s="44"/>
      <c r="CQ396" s="44"/>
      <c r="CR396" s="44"/>
      <c r="CS396" s="44"/>
      <c r="CT396" s="44"/>
      <c r="CU396" s="44"/>
      <c r="CV396" s="44"/>
      <c r="CW396" s="44"/>
      <c r="CX396" s="44"/>
      <c r="CY396" s="44"/>
      <c r="CZ396" s="44"/>
      <c r="DA396" s="44"/>
      <c r="DB396" s="44"/>
      <c r="DC396" s="44"/>
      <c r="DD396" s="44"/>
      <c r="DE396" s="44"/>
      <c r="DF396" s="44"/>
      <c r="DG396" s="44"/>
      <c r="DH396" s="44"/>
      <c r="DI396" s="44"/>
      <c r="DJ396" s="44"/>
      <c r="DK396" s="44"/>
      <c r="DL396" s="44"/>
      <c r="DM396" s="44"/>
      <c r="DN396" s="44"/>
      <c r="DO396" s="44"/>
      <c r="DP396" s="44"/>
      <c r="DQ396" s="44"/>
      <c r="DR396" s="44"/>
      <c r="DS396" s="44"/>
      <c r="DT396" s="44"/>
      <c r="DU396" s="44"/>
      <c r="DV396" s="44"/>
      <c r="DW396" s="44"/>
      <c r="DX396" s="44"/>
      <c r="DY396" s="44"/>
      <c r="DZ396" s="44"/>
      <c r="EA396" s="44"/>
      <c r="EB396" s="44"/>
      <c r="EC396" s="44"/>
      <c r="ED396" s="44"/>
      <c r="EE396" s="44"/>
      <c r="EF396" s="44"/>
      <c r="EG396" s="44"/>
      <c r="EH396" s="44"/>
      <c r="EI396" s="44"/>
      <c r="EJ396" s="44"/>
      <c r="EK396" s="44"/>
      <c r="EL396" s="44"/>
      <c r="EM396" s="44"/>
      <c r="EN396" s="44"/>
      <c r="EO396" s="44"/>
      <c r="EP396" s="44"/>
      <c r="EQ396" s="44"/>
      <c r="ER396" s="44"/>
      <c r="ES396" s="44"/>
      <c r="ET396" s="44"/>
      <c r="EU396" s="44"/>
      <c r="EV396" s="44"/>
      <c r="EW396" s="44"/>
      <c r="EX396" s="44"/>
      <c r="EY396" s="44"/>
      <c r="EZ396" s="44"/>
      <c r="FA396" s="44"/>
      <c r="FB396" s="44"/>
      <c r="FC396" s="44"/>
      <c r="FD396" s="44"/>
      <c r="FE396" s="44"/>
      <c r="FF396" s="44"/>
      <c r="FG396" s="44"/>
      <c r="FH396" s="44"/>
      <c r="FI396" s="44"/>
      <c r="FJ396" s="44"/>
      <c r="FK396" s="44"/>
      <c r="FL396" s="44"/>
      <c r="FM396" s="44"/>
      <c r="FN396" s="44"/>
      <c r="FO396" s="44"/>
      <c r="FP396" s="44"/>
      <c r="FQ396" s="44"/>
      <c r="FR396" s="44"/>
      <c r="FS396" s="44"/>
      <c r="FT396" s="44"/>
      <c r="FU396" s="44"/>
      <c r="FV396" s="44"/>
      <c r="FW396" s="44"/>
      <c r="FX396" s="44"/>
      <c r="FY396" s="44"/>
      <c r="FZ396" s="44"/>
      <c r="GA396" s="44"/>
      <c r="GB396" s="44"/>
      <c r="GC396" s="44"/>
      <c r="GD396" s="44"/>
      <c r="GE396" s="44"/>
      <c r="GF396" s="44"/>
      <c r="GG396" s="44"/>
      <c r="GH396" s="44"/>
      <c r="GI396" s="44"/>
      <c r="GJ396" s="44"/>
      <c r="GK396" s="44"/>
      <c r="GL396" s="44"/>
      <c r="GM396" s="44"/>
      <c r="GN396" s="44"/>
      <c r="GO396" s="44"/>
      <c r="GP396" s="44"/>
      <c r="GQ396" s="44"/>
      <c r="GR396" s="44"/>
      <c r="GS396" s="44"/>
      <c r="GT396" s="44"/>
      <c r="GU396" s="44"/>
      <c r="GV396" s="44"/>
      <c r="GW396" s="44"/>
      <c r="GX396" s="44"/>
      <c r="GY396" s="44"/>
      <c r="GZ396" s="44"/>
      <c r="HA396" s="44"/>
      <c r="HB396" s="44"/>
      <c r="HC396" s="44"/>
      <c r="HD396" s="44"/>
      <c r="HE396" s="44"/>
      <c r="HF396" s="44"/>
      <c r="HG396" s="44"/>
      <c r="HH396" s="44"/>
      <c r="HI396" s="44"/>
      <c r="HJ396" s="44"/>
      <c r="HK396" s="44"/>
      <c r="HL396" s="44"/>
      <c r="HM396" s="44"/>
      <c r="HN396" s="44"/>
      <c r="HO396" s="44"/>
      <c r="HP396" s="44"/>
      <c r="HQ396" s="44"/>
      <c r="HR396" s="44"/>
      <c r="HS396" s="44"/>
      <c r="HT396" s="44"/>
      <c r="HU396" s="44"/>
      <c r="HV396" s="44"/>
      <c r="HW396" s="44"/>
      <c r="HX396" s="44"/>
      <c r="HY396" s="44"/>
      <c r="HZ396" s="44"/>
      <c r="IA396" s="44"/>
    </row>
    <row r="397" spans="2:243" s="40" customFormat="1" ht="63" x14ac:dyDescent="0.25">
      <c r="B397" s="177"/>
      <c r="C397" s="34">
        <v>392</v>
      </c>
      <c r="D397" s="62" t="s">
        <v>3049</v>
      </c>
      <c r="E397" s="42" t="s">
        <v>1250</v>
      </c>
      <c r="F397" s="35" t="s">
        <v>1292</v>
      </c>
      <c r="G397" s="62" t="s">
        <v>4335</v>
      </c>
      <c r="H397" s="156">
        <v>41787</v>
      </c>
      <c r="I397" s="133">
        <v>535000</v>
      </c>
      <c r="J397" s="38">
        <v>42460</v>
      </c>
      <c r="K397" s="42" t="s">
        <v>2224</v>
      </c>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c r="BL397" s="33"/>
      <c r="BM397" s="33"/>
      <c r="BN397" s="33"/>
      <c r="BO397" s="33"/>
      <c r="BP397" s="33"/>
      <c r="BQ397" s="33"/>
      <c r="BR397" s="33"/>
      <c r="BS397" s="33"/>
      <c r="BT397" s="33"/>
      <c r="BU397" s="33"/>
      <c r="BV397" s="33"/>
      <c r="BW397" s="33"/>
      <c r="BX397" s="33"/>
      <c r="BY397" s="33"/>
      <c r="BZ397" s="33"/>
      <c r="CA397" s="33"/>
      <c r="CB397" s="33"/>
      <c r="CC397" s="33"/>
      <c r="CD397" s="33"/>
      <c r="CE397" s="33"/>
      <c r="CF397" s="33"/>
      <c r="CG397" s="33"/>
      <c r="CH397" s="33"/>
      <c r="CI397" s="33"/>
      <c r="CJ397" s="33"/>
      <c r="CK397" s="33"/>
      <c r="CL397" s="33"/>
      <c r="CM397" s="33"/>
      <c r="CN397" s="33"/>
      <c r="CO397" s="33"/>
      <c r="CP397" s="33"/>
      <c r="CQ397" s="33"/>
      <c r="CR397" s="33"/>
      <c r="CS397" s="33"/>
      <c r="CT397" s="33"/>
      <c r="CU397" s="33"/>
      <c r="CV397" s="33"/>
      <c r="CW397" s="33"/>
      <c r="CX397" s="33"/>
      <c r="CY397" s="33"/>
      <c r="CZ397" s="33"/>
      <c r="DA397" s="33"/>
      <c r="DB397" s="33"/>
      <c r="DC397" s="33"/>
      <c r="DD397" s="33"/>
      <c r="DE397" s="33"/>
      <c r="DF397" s="33"/>
      <c r="DG397" s="33"/>
      <c r="DH397" s="33"/>
      <c r="DI397" s="33"/>
      <c r="DJ397" s="33"/>
      <c r="DK397" s="33"/>
      <c r="DL397" s="33"/>
      <c r="DM397" s="33"/>
      <c r="DN397" s="33"/>
      <c r="DO397" s="33"/>
      <c r="DP397" s="33"/>
      <c r="DQ397" s="33"/>
      <c r="DR397" s="33"/>
      <c r="DS397" s="33"/>
      <c r="DT397" s="33"/>
      <c r="DU397" s="33"/>
      <c r="DV397" s="33"/>
      <c r="DW397" s="33"/>
      <c r="DX397" s="33"/>
      <c r="DY397" s="33"/>
      <c r="DZ397" s="33"/>
      <c r="EA397" s="33"/>
      <c r="EB397" s="33"/>
      <c r="EC397" s="33"/>
      <c r="ED397" s="33"/>
      <c r="EE397" s="33"/>
      <c r="EF397" s="33"/>
      <c r="EG397" s="33"/>
      <c r="EH397" s="33"/>
      <c r="EI397" s="33"/>
      <c r="EJ397" s="33"/>
      <c r="EK397" s="33"/>
      <c r="EL397" s="33"/>
      <c r="EM397" s="33"/>
      <c r="EN397" s="33"/>
      <c r="EO397" s="33"/>
      <c r="EP397" s="33"/>
      <c r="EQ397" s="33"/>
      <c r="ER397" s="33"/>
      <c r="ES397" s="33"/>
      <c r="ET397" s="33"/>
      <c r="EU397" s="33"/>
      <c r="EV397" s="33"/>
      <c r="EW397" s="33"/>
      <c r="EX397" s="33"/>
      <c r="EY397" s="33"/>
      <c r="EZ397" s="33"/>
      <c r="FA397" s="33"/>
      <c r="FB397" s="33"/>
      <c r="FC397" s="33"/>
      <c r="FD397" s="33"/>
      <c r="FE397" s="33"/>
      <c r="FF397" s="33"/>
      <c r="FG397" s="33"/>
      <c r="FH397" s="33"/>
      <c r="FI397" s="33"/>
      <c r="FJ397" s="33"/>
      <c r="FK397" s="33"/>
      <c r="FL397" s="33"/>
      <c r="FM397" s="33"/>
      <c r="FN397" s="33"/>
      <c r="FO397" s="33"/>
      <c r="FP397" s="33"/>
      <c r="FQ397" s="33"/>
      <c r="FR397" s="33"/>
      <c r="FS397" s="33"/>
      <c r="FT397" s="33"/>
      <c r="FU397" s="33"/>
      <c r="FV397" s="33"/>
      <c r="FW397" s="33"/>
      <c r="FX397" s="33"/>
      <c r="FY397" s="33"/>
      <c r="FZ397" s="33"/>
      <c r="GA397" s="33"/>
      <c r="GB397" s="33"/>
      <c r="GC397" s="33"/>
      <c r="GD397" s="33"/>
      <c r="GE397" s="33"/>
      <c r="GF397" s="33"/>
      <c r="GG397" s="33"/>
      <c r="GH397" s="33"/>
      <c r="GI397" s="33"/>
      <c r="GJ397" s="33"/>
      <c r="GK397" s="33"/>
      <c r="GL397" s="33"/>
      <c r="GM397" s="33"/>
      <c r="GN397" s="33"/>
      <c r="GO397" s="33"/>
      <c r="GP397" s="33"/>
      <c r="GQ397" s="33"/>
      <c r="GR397" s="33"/>
      <c r="GS397" s="33"/>
      <c r="GT397" s="33"/>
      <c r="GU397" s="33"/>
      <c r="GV397" s="33"/>
      <c r="GW397" s="33"/>
      <c r="GX397" s="33"/>
      <c r="GY397" s="33"/>
      <c r="GZ397" s="33"/>
      <c r="HA397" s="33"/>
      <c r="HB397" s="33"/>
      <c r="HC397" s="33"/>
      <c r="HD397" s="33"/>
      <c r="HE397" s="33"/>
      <c r="HF397" s="33"/>
      <c r="HG397" s="33"/>
      <c r="HH397" s="33"/>
      <c r="HI397" s="33"/>
      <c r="HJ397" s="33"/>
      <c r="HK397" s="33"/>
      <c r="HL397" s="33"/>
      <c r="HM397" s="33"/>
      <c r="HN397" s="33"/>
      <c r="HO397" s="33"/>
      <c r="HP397" s="33"/>
      <c r="HQ397" s="33"/>
      <c r="HR397" s="33"/>
      <c r="HS397" s="33"/>
      <c r="HT397" s="33"/>
      <c r="HU397" s="33"/>
      <c r="HV397" s="33"/>
      <c r="HW397" s="33"/>
      <c r="HX397" s="33"/>
      <c r="HY397" s="33"/>
      <c r="HZ397" s="33"/>
      <c r="IA397" s="33"/>
    </row>
    <row r="398" spans="2:243" s="40" customFormat="1" ht="63" x14ac:dyDescent="0.25">
      <c r="B398" s="177"/>
      <c r="C398" s="34">
        <v>393</v>
      </c>
      <c r="D398" s="46" t="s">
        <v>2999</v>
      </c>
      <c r="E398" s="41" t="s">
        <v>15</v>
      </c>
      <c r="F398" s="47" t="s">
        <v>864</v>
      </c>
      <c r="G398" s="48" t="s">
        <v>865</v>
      </c>
      <c r="H398" s="49">
        <v>42359</v>
      </c>
      <c r="I398" s="142">
        <v>1739900</v>
      </c>
      <c r="J398" s="50">
        <v>42460</v>
      </c>
      <c r="K398" s="42" t="s">
        <v>2225</v>
      </c>
    </row>
    <row r="399" spans="2:243" s="40" customFormat="1" ht="94.5" x14ac:dyDescent="0.25">
      <c r="B399" s="177"/>
      <c r="C399" s="34">
        <v>394</v>
      </c>
      <c r="D399" s="35" t="s">
        <v>2951</v>
      </c>
      <c r="E399" s="41" t="s">
        <v>12</v>
      </c>
      <c r="F399" s="35" t="s">
        <v>1874</v>
      </c>
      <c r="G399" s="36" t="s">
        <v>1262</v>
      </c>
      <c r="H399" s="68"/>
      <c r="I399" s="133">
        <f>1425631</f>
        <v>1425631</v>
      </c>
      <c r="J399" s="38">
        <v>42460</v>
      </c>
      <c r="K399" s="35" t="s">
        <v>2226</v>
      </c>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c r="BT399" s="39"/>
      <c r="BU399" s="39"/>
      <c r="BV399" s="39"/>
      <c r="BW399" s="39"/>
      <c r="BX399" s="39"/>
      <c r="BY399" s="39"/>
      <c r="BZ399" s="39"/>
      <c r="CA399" s="39"/>
      <c r="CB399" s="39"/>
      <c r="CC399" s="39"/>
      <c r="CD399" s="39"/>
      <c r="CE399" s="39"/>
      <c r="CF399" s="39"/>
      <c r="CG399" s="39"/>
      <c r="CH399" s="39"/>
      <c r="CI399" s="39"/>
      <c r="CJ399" s="39"/>
      <c r="CK399" s="39"/>
      <c r="CL399" s="39"/>
      <c r="CM399" s="39"/>
      <c r="CN399" s="39"/>
      <c r="CO399" s="39"/>
      <c r="CP399" s="39"/>
      <c r="CQ399" s="39"/>
      <c r="CR399" s="39"/>
      <c r="CS399" s="39"/>
      <c r="CT399" s="39"/>
      <c r="CU399" s="39"/>
      <c r="CV399" s="39"/>
      <c r="CW399" s="39"/>
      <c r="CX399" s="39"/>
      <c r="CY399" s="39"/>
      <c r="CZ399" s="39"/>
      <c r="DA399" s="39"/>
      <c r="DB399" s="39"/>
      <c r="DC399" s="39"/>
      <c r="DD399" s="39"/>
      <c r="DE399" s="39"/>
      <c r="DF399" s="39"/>
      <c r="DG399" s="39"/>
      <c r="DH399" s="39"/>
      <c r="DI399" s="39"/>
      <c r="DJ399" s="39"/>
      <c r="DK399" s="39"/>
      <c r="DL399" s="39"/>
      <c r="DM399" s="39"/>
      <c r="DN399" s="39"/>
      <c r="DO399" s="39"/>
      <c r="DP399" s="39"/>
      <c r="DQ399" s="39"/>
      <c r="DR399" s="39"/>
      <c r="DS399" s="39"/>
      <c r="DT399" s="39"/>
      <c r="DU399" s="39"/>
      <c r="DV399" s="39"/>
      <c r="DW399" s="39"/>
      <c r="DX399" s="39"/>
      <c r="DY399" s="39"/>
      <c r="DZ399" s="39"/>
      <c r="EA399" s="39"/>
      <c r="EB399" s="39"/>
      <c r="EC399" s="39"/>
      <c r="ED399" s="39"/>
      <c r="EE399" s="39"/>
      <c r="EF399" s="39"/>
      <c r="EG399" s="39"/>
      <c r="EH399" s="39"/>
      <c r="EI399" s="39"/>
      <c r="EJ399" s="39"/>
      <c r="EK399" s="39"/>
      <c r="EL399" s="39"/>
      <c r="EM399" s="39"/>
      <c r="EN399" s="39"/>
      <c r="EO399" s="39"/>
      <c r="EP399" s="39"/>
      <c r="EQ399" s="39"/>
      <c r="ER399" s="39"/>
      <c r="ES399" s="39"/>
      <c r="ET399" s="39"/>
      <c r="EU399" s="39"/>
      <c r="EV399" s="39"/>
      <c r="EW399" s="39"/>
      <c r="EX399" s="39"/>
      <c r="EY399" s="39"/>
      <c r="EZ399" s="39"/>
      <c r="FA399" s="39"/>
      <c r="FB399" s="39"/>
      <c r="FC399" s="39"/>
      <c r="FD399" s="39"/>
      <c r="FE399" s="39"/>
      <c r="FF399" s="39"/>
      <c r="FG399" s="39"/>
      <c r="FH399" s="39"/>
      <c r="FI399" s="39"/>
      <c r="FJ399" s="39"/>
      <c r="FK399" s="39"/>
      <c r="FL399" s="39"/>
      <c r="FM399" s="39"/>
      <c r="FN399" s="39"/>
      <c r="FO399" s="39"/>
      <c r="FP399" s="39"/>
      <c r="FQ399" s="39"/>
      <c r="FR399" s="39"/>
      <c r="FS399" s="39"/>
      <c r="FT399" s="39"/>
      <c r="FU399" s="39"/>
      <c r="FV399" s="39"/>
      <c r="FW399" s="39"/>
      <c r="FX399" s="39"/>
      <c r="FY399" s="39"/>
      <c r="FZ399" s="39"/>
      <c r="GA399" s="39"/>
      <c r="GB399" s="39"/>
      <c r="GC399" s="39"/>
      <c r="GD399" s="39"/>
      <c r="GE399" s="39"/>
      <c r="GF399" s="39"/>
      <c r="GG399" s="39"/>
      <c r="GH399" s="39"/>
      <c r="GI399" s="39"/>
      <c r="GJ399" s="39"/>
      <c r="GK399" s="39"/>
      <c r="GL399" s="39"/>
      <c r="GM399" s="39"/>
      <c r="GN399" s="39"/>
      <c r="GO399" s="39"/>
      <c r="GP399" s="39"/>
      <c r="GQ399" s="39"/>
      <c r="GR399" s="39"/>
      <c r="GS399" s="39"/>
      <c r="GT399" s="39"/>
      <c r="GU399" s="39"/>
      <c r="GV399" s="39"/>
      <c r="GW399" s="39"/>
      <c r="GX399" s="39"/>
      <c r="GY399" s="39"/>
      <c r="GZ399" s="39"/>
      <c r="HA399" s="39"/>
      <c r="HB399" s="39"/>
      <c r="HC399" s="39"/>
      <c r="HD399" s="39"/>
      <c r="HE399" s="39"/>
      <c r="HF399" s="39"/>
      <c r="HG399" s="39"/>
      <c r="HH399" s="39"/>
      <c r="HI399" s="39"/>
      <c r="HJ399" s="39"/>
      <c r="HK399" s="39"/>
      <c r="HL399" s="39"/>
      <c r="HM399" s="39"/>
      <c r="HN399" s="39"/>
      <c r="HO399" s="39"/>
      <c r="HP399" s="39"/>
      <c r="HQ399" s="39"/>
      <c r="HR399" s="39"/>
      <c r="HS399" s="39"/>
      <c r="HT399" s="39"/>
      <c r="HU399" s="39"/>
      <c r="HV399" s="39"/>
      <c r="HW399" s="39"/>
      <c r="HX399" s="39"/>
      <c r="HY399" s="39"/>
      <c r="HZ399" s="39"/>
      <c r="IA399" s="39"/>
      <c r="IC399" s="44"/>
      <c r="ID399" s="44"/>
      <c r="IE399" s="44"/>
      <c r="IF399" s="44"/>
      <c r="IG399" s="44"/>
      <c r="IH399" s="44"/>
      <c r="II399" s="44"/>
    </row>
    <row r="400" spans="2:243" s="40" customFormat="1" ht="47.25" x14ac:dyDescent="0.25">
      <c r="B400" s="177"/>
      <c r="C400" s="34">
        <v>395</v>
      </c>
      <c r="D400" s="35" t="s">
        <v>2834</v>
      </c>
      <c r="E400" s="42" t="s">
        <v>1214</v>
      </c>
      <c r="F400" s="61" t="s">
        <v>1206</v>
      </c>
      <c r="G400" s="35" t="s">
        <v>4631</v>
      </c>
      <c r="H400" s="52">
        <v>42240</v>
      </c>
      <c r="I400" s="133">
        <v>21000</v>
      </c>
      <c r="J400" s="38">
        <v>42460</v>
      </c>
      <c r="K400" s="42" t="s">
        <v>2227</v>
      </c>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c r="BF400" s="44"/>
      <c r="BG400" s="44"/>
      <c r="BH400" s="44"/>
      <c r="BI400" s="44"/>
      <c r="BJ400" s="44"/>
      <c r="BK400" s="44"/>
      <c r="BL400" s="44"/>
      <c r="BM400" s="44"/>
      <c r="BN400" s="44"/>
      <c r="BO400" s="44"/>
      <c r="BP400" s="44"/>
      <c r="BQ400" s="44"/>
      <c r="BR400" s="44"/>
      <c r="BS400" s="44"/>
      <c r="BT400" s="44"/>
      <c r="BU400" s="44"/>
      <c r="BV400" s="44"/>
      <c r="BW400" s="44"/>
      <c r="BX400" s="44"/>
      <c r="BY400" s="44"/>
      <c r="BZ400" s="44"/>
      <c r="CA400" s="44"/>
      <c r="CB400" s="44"/>
      <c r="CC400" s="44"/>
      <c r="CD400" s="44"/>
      <c r="CE400" s="44"/>
      <c r="CF400" s="44"/>
      <c r="CG400" s="44"/>
      <c r="CH400" s="44"/>
      <c r="CI400" s="44"/>
      <c r="CJ400" s="44"/>
      <c r="CK400" s="44"/>
      <c r="CL400" s="44"/>
      <c r="CM400" s="44"/>
      <c r="CN400" s="44"/>
      <c r="CO400" s="44"/>
      <c r="CP400" s="44"/>
      <c r="CQ400" s="44"/>
      <c r="CR400" s="44"/>
      <c r="CS400" s="44"/>
      <c r="CT400" s="44"/>
      <c r="CU400" s="44"/>
      <c r="CV400" s="44"/>
      <c r="CW400" s="44"/>
      <c r="CX400" s="44"/>
      <c r="CY400" s="44"/>
      <c r="CZ400" s="44"/>
      <c r="DA400" s="44"/>
      <c r="DB400" s="44"/>
      <c r="DC400" s="44"/>
      <c r="DD400" s="44"/>
      <c r="DE400" s="44"/>
      <c r="DF400" s="44"/>
      <c r="DG400" s="44"/>
      <c r="DH400" s="44"/>
      <c r="DI400" s="44"/>
      <c r="DJ400" s="44"/>
      <c r="DK400" s="44"/>
      <c r="DL400" s="44"/>
      <c r="DM400" s="44"/>
      <c r="DN400" s="44"/>
      <c r="DO400" s="44"/>
      <c r="DP400" s="44"/>
      <c r="DQ400" s="44"/>
      <c r="DR400" s="44"/>
      <c r="DS400" s="44"/>
      <c r="DT400" s="44"/>
      <c r="DU400" s="44"/>
      <c r="DV400" s="44"/>
      <c r="DW400" s="44"/>
      <c r="DX400" s="44"/>
      <c r="DY400" s="44"/>
      <c r="DZ400" s="44"/>
      <c r="EA400" s="44"/>
      <c r="EB400" s="44"/>
      <c r="EC400" s="44"/>
      <c r="ED400" s="44"/>
      <c r="EE400" s="44"/>
      <c r="EF400" s="44"/>
      <c r="EG400" s="44"/>
      <c r="EH400" s="44"/>
      <c r="EI400" s="44"/>
      <c r="EJ400" s="44"/>
      <c r="EK400" s="44"/>
      <c r="EL400" s="44"/>
      <c r="EM400" s="44"/>
      <c r="EN400" s="44"/>
      <c r="EO400" s="44"/>
      <c r="EP400" s="44"/>
      <c r="EQ400" s="44"/>
      <c r="ER400" s="44"/>
      <c r="ES400" s="44"/>
      <c r="ET400" s="44"/>
      <c r="EU400" s="44"/>
      <c r="EV400" s="44"/>
      <c r="EW400" s="44"/>
      <c r="EX400" s="44"/>
      <c r="EY400" s="44"/>
      <c r="EZ400" s="44"/>
      <c r="FA400" s="44"/>
      <c r="FB400" s="44"/>
      <c r="FC400" s="44"/>
      <c r="FD400" s="44"/>
      <c r="FE400" s="44"/>
      <c r="FF400" s="44"/>
      <c r="FG400" s="44"/>
      <c r="FH400" s="44"/>
      <c r="FI400" s="44"/>
      <c r="FJ400" s="44"/>
      <c r="FK400" s="44"/>
      <c r="FL400" s="44"/>
      <c r="FM400" s="44"/>
      <c r="FN400" s="44"/>
      <c r="FO400" s="44"/>
      <c r="FP400" s="44"/>
      <c r="FQ400" s="44"/>
      <c r="FR400" s="44"/>
      <c r="FS400" s="44"/>
      <c r="FT400" s="44"/>
      <c r="FU400" s="44"/>
      <c r="FV400" s="44"/>
      <c r="FW400" s="44"/>
      <c r="FX400" s="44"/>
      <c r="FY400" s="44"/>
      <c r="FZ400" s="44"/>
      <c r="GA400" s="44"/>
      <c r="GB400" s="44"/>
      <c r="GC400" s="44"/>
      <c r="GD400" s="44"/>
      <c r="GE400" s="44"/>
      <c r="GF400" s="44"/>
      <c r="GG400" s="44"/>
      <c r="GH400" s="44"/>
      <c r="GI400" s="44"/>
      <c r="GJ400" s="44"/>
      <c r="GK400" s="44"/>
      <c r="GL400" s="44"/>
      <c r="GM400" s="44"/>
      <c r="GN400" s="44"/>
      <c r="GO400" s="44"/>
      <c r="GP400" s="44"/>
      <c r="GQ400" s="44"/>
      <c r="GR400" s="44"/>
      <c r="GS400" s="44"/>
      <c r="GT400" s="44"/>
      <c r="GU400" s="44"/>
      <c r="GV400" s="44"/>
      <c r="GW400" s="44"/>
      <c r="GX400" s="44"/>
      <c r="GY400" s="44"/>
      <c r="GZ400" s="44"/>
      <c r="HA400" s="44"/>
      <c r="HB400" s="44"/>
      <c r="HC400" s="44"/>
      <c r="HD400" s="44"/>
      <c r="HE400" s="44"/>
      <c r="HF400" s="44"/>
      <c r="HG400" s="44"/>
      <c r="HH400" s="44"/>
      <c r="HI400" s="44"/>
      <c r="HJ400" s="44"/>
      <c r="HK400" s="44"/>
      <c r="HL400" s="44"/>
      <c r="HM400" s="44"/>
      <c r="HN400" s="44"/>
      <c r="HO400" s="44"/>
      <c r="HP400" s="44"/>
      <c r="HQ400" s="44"/>
      <c r="HR400" s="44"/>
      <c r="HS400" s="44"/>
      <c r="HT400" s="44"/>
      <c r="HU400" s="44"/>
      <c r="HV400" s="44"/>
      <c r="HW400" s="44"/>
      <c r="HX400" s="44"/>
      <c r="HY400" s="44"/>
      <c r="HZ400" s="44"/>
      <c r="IA400" s="44"/>
      <c r="IC400" s="44"/>
      <c r="ID400" s="44"/>
      <c r="IE400" s="44"/>
      <c r="IF400" s="44"/>
      <c r="IG400" s="44"/>
      <c r="IH400" s="44"/>
      <c r="II400" s="44"/>
    </row>
    <row r="401" spans="2:243" s="40" customFormat="1" ht="63" x14ac:dyDescent="0.25">
      <c r="B401" s="177"/>
      <c r="C401" s="34">
        <v>396</v>
      </c>
      <c r="D401" s="62" t="s">
        <v>3049</v>
      </c>
      <c r="E401" s="42" t="s">
        <v>1250</v>
      </c>
      <c r="F401" s="35" t="s">
        <v>1295</v>
      </c>
      <c r="G401" s="62" t="s">
        <v>4335</v>
      </c>
      <c r="H401" s="156">
        <v>41787</v>
      </c>
      <c r="I401" s="133">
        <v>79800</v>
      </c>
      <c r="J401" s="38">
        <v>42460</v>
      </c>
      <c r="K401" s="42" t="s">
        <v>2228</v>
      </c>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C401" s="44"/>
      <c r="ID401" s="44"/>
      <c r="IE401" s="44"/>
      <c r="IF401" s="44"/>
      <c r="IG401" s="44"/>
      <c r="IH401" s="44"/>
      <c r="II401" s="44"/>
    </row>
    <row r="402" spans="2:243" s="40" customFormat="1" ht="63" x14ac:dyDescent="0.25">
      <c r="B402" s="177"/>
      <c r="C402" s="34">
        <v>397</v>
      </c>
      <c r="D402" s="62" t="s">
        <v>3049</v>
      </c>
      <c r="E402" s="42" t="s">
        <v>1250</v>
      </c>
      <c r="F402" s="35" t="s">
        <v>1293</v>
      </c>
      <c r="G402" s="62" t="s">
        <v>4335</v>
      </c>
      <c r="H402" s="156">
        <v>41787</v>
      </c>
      <c r="I402" s="133">
        <v>79800</v>
      </c>
      <c r="J402" s="38">
        <v>42460</v>
      </c>
      <c r="K402" s="42" t="s">
        <v>2228</v>
      </c>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row>
    <row r="403" spans="2:243" s="40" customFormat="1" ht="63" x14ac:dyDescent="0.25">
      <c r="B403" s="177"/>
      <c r="C403" s="34">
        <v>398</v>
      </c>
      <c r="D403" s="35" t="s">
        <v>3018</v>
      </c>
      <c r="E403" s="35" t="s">
        <v>1249</v>
      </c>
      <c r="F403" s="60" t="s">
        <v>1878</v>
      </c>
      <c r="G403" s="150" t="s">
        <v>4632</v>
      </c>
      <c r="H403" s="158">
        <v>42240</v>
      </c>
      <c r="I403" s="133">
        <v>117154</v>
      </c>
      <c r="J403" s="38">
        <v>42460</v>
      </c>
      <c r="K403" s="42" t="s">
        <v>2229</v>
      </c>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c r="BE403" s="44"/>
      <c r="BF403" s="44"/>
      <c r="BG403" s="44"/>
      <c r="BH403" s="44"/>
      <c r="BI403" s="44"/>
      <c r="BJ403" s="44"/>
      <c r="BK403" s="44"/>
      <c r="BL403" s="44"/>
      <c r="BM403" s="44"/>
      <c r="BN403" s="44"/>
      <c r="BO403" s="44"/>
      <c r="BP403" s="44"/>
      <c r="BQ403" s="44"/>
      <c r="BR403" s="44"/>
      <c r="BS403" s="44"/>
      <c r="BT403" s="44"/>
      <c r="BU403" s="44"/>
      <c r="BV403" s="44"/>
      <c r="BW403" s="44"/>
      <c r="BX403" s="44"/>
      <c r="BY403" s="44"/>
      <c r="BZ403" s="44"/>
      <c r="CA403" s="44"/>
      <c r="CB403" s="44"/>
      <c r="CC403" s="44"/>
      <c r="CD403" s="44"/>
      <c r="CE403" s="44"/>
      <c r="CF403" s="44"/>
      <c r="CG403" s="44"/>
      <c r="CH403" s="44"/>
      <c r="CI403" s="44"/>
      <c r="CJ403" s="44"/>
      <c r="CK403" s="44"/>
      <c r="CL403" s="44"/>
      <c r="CM403" s="44"/>
      <c r="CN403" s="44"/>
      <c r="CO403" s="44"/>
      <c r="CP403" s="44"/>
      <c r="CQ403" s="44"/>
      <c r="CR403" s="44"/>
      <c r="CS403" s="44"/>
      <c r="CT403" s="44"/>
      <c r="CU403" s="44"/>
      <c r="CV403" s="44"/>
      <c r="CW403" s="44"/>
      <c r="CX403" s="44"/>
      <c r="CY403" s="44"/>
      <c r="CZ403" s="44"/>
      <c r="DA403" s="44"/>
      <c r="DB403" s="44"/>
      <c r="DC403" s="44"/>
      <c r="DD403" s="44"/>
      <c r="DE403" s="44"/>
      <c r="DF403" s="44"/>
      <c r="DG403" s="44"/>
      <c r="DH403" s="44"/>
      <c r="DI403" s="44"/>
      <c r="DJ403" s="44"/>
      <c r="DK403" s="44"/>
      <c r="DL403" s="44"/>
      <c r="DM403" s="44"/>
      <c r="DN403" s="44"/>
      <c r="DO403" s="44"/>
      <c r="DP403" s="44"/>
      <c r="DQ403" s="44"/>
      <c r="DR403" s="44"/>
      <c r="DS403" s="44"/>
      <c r="DT403" s="44"/>
      <c r="DU403" s="44"/>
      <c r="DV403" s="44"/>
      <c r="DW403" s="44"/>
      <c r="DX403" s="44"/>
      <c r="DY403" s="44"/>
      <c r="DZ403" s="44"/>
      <c r="EA403" s="44"/>
      <c r="EB403" s="44"/>
      <c r="EC403" s="44"/>
      <c r="ED403" s="44"/>
      <c r="EE403" s="44"/>
      <c r="EF403" s="44"/>
      <c r="EG403" s="44"/>
      <c r="EH403" s="44"/>
      <c r="EI403" s="44"/>
      <c r="EJ403" s="44"/>
      <c r="EK403" s="44"/>
      <c r="EL403" s="44"/>
      <c r="EM403" s="44"/>
      <c r="EN403" s="44"/>
      <c r="EO403" s="44"/>
      <c r="EP403" s="44"/>
      <c r="EQ403" s="44"/>
      <c r="ER403" s="44"/>
      <c r="ES403" s="44"/>
      <c r="ET403" s="44"/>
      <c r="EU403" s="44"/>
      <c r="EV403" s="44"/>
      <c r="EW403" s="44"/>
      <c r="EX403" s="44"/>
      <c r="EY403" s="44"/>
      <c r="EZ403" s="44"/>
      <c r="FA403" s="44"/>
      <c r="FB403" s="44"/>
      <c r="FC403" s="44"/>
      <c r="FD403" s="44"/>
      <c r="FE403" s="44"/>
      <c r="FF403" s="44"/>
      <c r="FG403" s="44"/>
      <c r="FH403" s="44"/>
      <c r="FI403" s="44"/>
      <c r="FJ403" s="44"/>
      <c r="FK403" s="44"/>
      <c r="FL403" s="44"/>
      <c r="FM403" s="44"/>
      <c r="FN403" s="44"/>
      <c r="FO403" s="44"/>
      <c r="FP403" s="44"/>
      <c r="FQ403" s="44"/>
      <c r="FR403" s="44"/>
      <c r="FS403" s="44"/>
      <c r="FT403" s="44"/>
      <c r="FU403" s="44"/>
      <c r="FV403" s="44"/>
      <c r="FW403" s="44"/>
      <c r="FX403" s="44"/>
      <c r="FY403" s="44"/>
      <c r="FZ403" s="44"/>
      <c r="GA403" s="44"/>
      <c r="GB403" s="44"/>
      <c r="GC403" s="44"/>
      <c r="GD403" s="44"/>
      <c r="GE403" s="44"/>
      <c r="GF403" s="44"/>
      <c r="GG403" s="44"/>
      <c r="GH403" s="44"/>
      <c r="GI403" s="44"/>
      <c r="GJ403" s="44"/>
      <c r="GK403" s="44"/>
      <c r="GL403" s="44"/>
      <c r="GM403" s="44"/>
      <c r="GN403" s="44"/>
      <c r="GO403" s="44"/>
      <c r="GP403" s="44"/>
      <c r="GQ403" s="44"/>
      <c r="GR403" s="44"/>
      <c r="GS403" s="44"/>
      <c r="GT403" s="44"/>
      <c r="GU403" s="44"/>
      <c r="GV403" s="44"/>
      <c r="GW403" s="44"/>
      <c r="GX403" s="44"/>
      <c r="GY403" s="44"/>
      <c r="GZ403" s="44"/>
      <c r="HA403" s="44"/>
      <c r="HB403" s="44"/>
      <c r="HC403" s="44"/>
      <c r="HD403" s="44"/>
      <c r="HE403" s="44"/>
      <c r="HF403" s="44"/>
      <c r="HG403" s="44"/>
      <c r="HH403" s="44"/>
      <c r="HI403" s="44"/>
      <c r="HJ403" s="44"/>
      <c r="HK403" s="44"/>
      <c r="HL403" s="44"/>
      <c r="HM403" s="44"/>
      <c r="HN403" s="44"/>
      <c r="HO403" s="44"/>
      <c r="HP403" s="44"/>
      <c r="HQ403" s="44"/>
      <c r="HR403" s="44"/>
      <c r="HS403" s="44"/>
      <c r="HT403" s="44"/>
      <c r="HU403" s="44"/>
      <c r="HV403" s="44"/>
      <c r="HW403" s="44"/>
      <c r="HX403" s="44"/>
      <c r="HY403" s="44"/>
      <c r="HZ403" s="44"/>
      <c r="IA403" s="44"/>
    </row>
    <row r="404" spans="2:243" s="40" customFormat="1" ht="45" customHeight="1" x14ac:dyDescent="0.25">
      <c r="B404" s="177"/>
      <c r="C404" s="34">
        <v>399</v>
      </c>
      <c r="D404" s="62" t="s">
        <v>3049</v>
      </c>
      <c r="E404" s="42" t="s">
        <v>1250</v>
      </c>
      <c r="F404" s="35" t="s">
        <v>1294</v>
      </c>
      <c r="G404" s="62" t="s">
        <v>4335</v>
      </c>
      <c r="H404" s="156">
        <v>41787</v>
      </c>
      <c r="I404" s="133">
        <v>159600</v>
      </c>
      <c r="J404" s="38">
        <v>42460</v>
      </c>
      <c r="K404" s="42" t="s">
        <v>2230</v>
      </c>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row>
    <row r="405" spans="2:243" s="40" customFormat="1" ht="63" x14ac:dyDescent="0.25">
      <c r="B405" s="177"/>
      <c r="C405" s="34">
        <v>400</v>
      </c>
      <c r="D405" s="46" t="s">
        <v>2870</v>
      </c>
      <c r="E405" s="41" t="s">
        <v>4</v>
      </c>
      <c r="F405" s="47" t="s">
        <v>851</v>
      </c>
      <c r="G405" s="48" t="s">
        <v>866</v>
      </c>
      <c r="H405" s="49">
        <v>42451</v>
      </c>
      <c r="I405" s="142">
        <v>106382</v>
      </c>
      <c r="J405" s="50">
        <v>42460</v>
      </c>
      <c r="K405" s="42" t="s">
        <v>2231</v>
      </c>
    </row>
    <row r="406" spans="2:243" s="40" customFormat="1" ht="43.5" customHeight="1" x14ac:dyDescent="0.25">
      <c r="B406" s="177"/>
      <c r="C406" s="34">
        <v>401</v>
      </c>
      <c r="D406" s="62" t="s">
        <v>2952</v>
      </c>
      <c r="E406" s="66" t="s">
        <v>174</v>
      </c>
      <c r="F406" s="69"/>
      <c r="G406" s="62" t="s">
        <v>4336</v>
      </c>
      <c r="H406" s="52">
        <v>41656</v>
      </c>
      <c r="I406" s="133">
        <f>147838</f>
        <v>147838</v>
      </c>
      <c r="J406" s="38">
        <v>42460</v>
      </c>
      <c r="K406" s="42" t="s">
        <v>2232</v>
      </c>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row>
    <row r="407" spans="2:243" s="40" customFormat="1" x14ac:dyDescent="0.25">
      <c r="B407" s="177"/>
      <c r="C407" s="34"/>
      <c r="D407" s="70"/>
      <c r="E407" s="80"/>
      <c r="F407" s="69"/>
      <c r="G407" s="53"/>
      <c r="H407" s="54"/>
      <c r="I407" s="133"/>
      <c r="J407" s="38"/>
      <c r="K407" s="42"/>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c r="BZ407" s="33"/>
      <c r="CA407" s="33"/>
      <c r="CB407" s="33"/>
      <c r="CC407" s="33"/>
      <c r="CD407" s="33"/>
      <c r="CE407" s="33"/>
      <c r="CF407" s="33"/>
      <c r="CG407" s="33"/>
      <c r="CH407" s="33"/>
      <c r="CI407" s="33"/>
      <c r="CJ407" s="33"/>
      <c r="CK407" s="33"/>
      <c r="CL407" s="33"/>
      <c r="CM407" s="33"/>
      <c r="CN407" s="33"/>
      <c r="CO407" s="33"/>
      <c r="CP407" s="33"/>
      <c r="CQ407" s="33"/>
      <c r="CR407" s="33"/>
      <c r="CS407" s="33"/>
      <c r="CT407" s="33"/>
      <c r="CU407" s="33"/>
      <c r="CV407" s="33"/>
      <c r="CW407" s="33"/>
      <c r="CX407" s="33"/>
      <c r="CY407" s="33"/>
      <c r="CZ407" s="33"/>
      <c r="DA407" s="33"/>
      <c r="DB407" s="33"/>
      <c r="DC407" s="33"/>
      <c r="DD407" s="33"/>
      <c r="DE407" s="33"/>
      <c r="DF407" s="33"/>
      <c r="DG407" s="33"/>
      <c r="DH407" s="33"/>
      <c r="DI407" s="33"/>
      <c r="DJ407" s="33"/>
      <c r="DK407" s="33"/>
      <c r="DL407" s="33"/>
      <c r="DM407" s="33"/>
      <c r="DN407" s="33"/>
      <c r="DO407" s="33"/>
      <c r="DP407" s="33"/>
      <c r="DQ407" s="33"/>
      <c r="DR407" s="33"/>
      <c r="DS407" s="33"/>
      <c r="DT407" s="33"/>
      <c r="DU407" s="33"/>
      <c r="DV407" s="33"/>
      <c r="DW407" s="33"/>
      <c r="DX407" s="33"/>
      <c r="DY407" s="33"/>
      <c r="DZ407" s="33"/>
      <c r="EA407" s="33"/>
      <c r="EB407" s="33"/>
      <c r="EC407" s="33"/>
      <c r="ED407" s="33"/>
      <c r="EE407" s="33"/>
      <c r="EF407" s="33"/>
      <c r="EG407" s="33"/>
      <c r="EH407" s="33"/>
      <c r="EI407" s="33"/>
      <c r="EJ407" s="33"/>
      <c r="EK407" s="33"/>
      <c r="EL407" s="33"/>
      <c r="EM407" s="33"/>
      <c r="EN407" s="33"/>
      <c r="EO407" s="33"/>
      <c r="EP407" s="33"/>
      <c r="EQ407" s="33"/>
      <c r="ER407" s="33"/>
      <c r="ES407" s="33"/>
      <c r="ET407" s="33"/>
      <c r="EU407" s="33"/>
      <c r="EV407" s="33"/>
      <c r="EW407" s="33"/>
      <c r="EX407" s="33"/>
      <c r="EY407" s="33"/>
      <c r="EZ407" s="33"/>
      <c r="FA407" s="33"/>
      <c r="FB407" s="33"/>
      <c r="FC407" s="33"/>
      <c r="FD407" s="33"/>
      <c r="FE407" s="33"/>
      <c r="FF407" s="33"/>
      <c r="FG407" s="33"/>
      <c r="FH407" s="33"/>
      <c r="FI407" s="33"/>
      <c r="FJ407" s="33"/>
      <c r="FK407" s="33"/>
      <c r="FL407" s="33"/>
      <c r="FM407" s="33"/>
      <c r="FN407" s="33"/>
      <c r="FO407" s="33"/>
      <c r="FP407" s="33"/>
      <c r="FQ407" s="33"/>
      <c r="FR407" s="33"/>
      <c r="FS407" s="33"/>
      <c r="FT407" s="33"/>
      <c r="FU407" s="33"/>
      <c r="FV407" s="33"/>
      <c r="FW407" s="33"/>
      <c r="FX407" s="33"/>
      <c r="FY407" s="33"/>
      <c r="FZ407" s="33"/>
      <c r="GA407" s="33"/>
      <c r="GB407" s="33"/>
      <c r="GC407" s="33"/>
      <c r="GD407" s="33"/>
      <c r="GE407" s="33"/>
      <c r="GF407" s="33"/>
      <c r="GG407" s="33"/>
      <c r="GH407" s="33"/>
      <c r="GI407" s="33"/>
      <c r="GJ407" s="33"/>
      <c r="GK407" s="33"/>
      <c r="GL407" s="33"/>
      <c r="GM407" s="33"/>
      <c r="GN407" s="33"/>
      <c r="GO407" s="33"/>
      <c r="GP407" s="33"/>
      <c r="GQ407" s="33"/>
      <c r="GR407" s="33"/>
      <c r="GS407" s="33"/>
      <c r="GT407" s="33"/>
      <c r="GU407" s="33"/>
      <c r="GV407" s="33"/>
      <c r="GW407" s="33"/>
      <c r="GX407" s="33"/>
      <c r="GY407" s="33"/>
      <c r="GZ407" s="33"/>
      <c r="HA407" s="33"/>
      <c r="HB407" s="33"/>
      <c r="HC407" s="33"/>
      <c r="HD407" s="33"/>
      <c r="HE407" s="33"/>
      <c r="HF407" s="33"/>
      <c r="HG407" s="33"/>
      <c r="HH407" s="33"/>
      <c r="HI407" s="33"/>
      <c r="HJ407" s="33"/>
      <c r="HK407" s="33"/>
      <c r="HL407" s="33"/>
      <c r="HM407" s="33"/>
      <c r="HN407" s="33"/>
      <c r="HO407" s="33"/>
      <c r="HP407" s="33"/>
      <c r="HQ407" s="33"/>
      <c r="HR407" s="33"/>
      <c r="HS407" s="33"/>
      <c r="HT407" s="33"/>
      <c r="HU407" s="33"/>
      <c r="HV407" s="33"/>
      <c r="HW407" s="33"/>
      <c r="HX407" s="33"/>
      <c r="HY407" s="33"/>
      <c r="HZ407" s="33"/>
      <c r="IA407" s="33"/>
    </row>
    <row r="408" spans="2:243" s="40" customFormat="1" ht="78.75" x14ac:dyDescent="0.25">
      <c r="B408" s="177"/>
      <c r="C408" s="8">
        <v>402</v>
      </c>
      <c r="D408" s="9" t="s">
        <v>3174</v>
      </c>
      <c r="E408" s="13" t="s">
        <v>886</v>
      </c>
      <c r="F408" s="19" t="s">
        <v>887</v>
      </c>
      <c r="G408" s="21" t="s">
        <v>888</v>
      </c>
      <c r="H408" s="10">
        <v>41323</v>
      </c>
      <c r="I408" s="143">
        <f>338258+82372</f>
        <v>420630</v>
      </c>
      <c r="J408" s="38"/>
      <c r="K408" s="9" t="s">
        <v>2822</v>
      </c>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c r="BO408" s="33"/>
      <c r="BP408" s="33"/>
      <c r="BQ408" s="33"/>
      <c r="BR408" s="33"/>
      <c r="BS408" s="33"/>
      <c r="BT408" s="33"/>
      <c r="BU408" s="33"/>
      <c r="BV408" s="33"/>
      <c r="BW408" s="33"/>
      <c r="BX408" s="33"/>
      <c r="BY408" s="33"/>
      <c r="BZ408" s="33"/>
      <c r="CA408" s="33"/>
      <c r="CB408" s="33"/>
      <c r="CC408" s="33"/>
      <c r="CD408" s="33"/>
      <c r="CE408" s="33"/>
      <c r="CF408" s="33"/>
      <c r="CG408" s="33"/>
      <c r="CH408" s="33"/>
      <c r="CI408" s="33"/>
      <c r="CJ408" s="33"/>
      <c r="CK408" s="33"/>
      <c r="CL408" s="33"/>
      <c r="CM408" s="33"/>
      <c r="CN408" s="33"/>
      <c r="CO408" s="33"/>
      <c r="CP408" s="33"/>
      <c r="CQ408" s="33"/>
      <c r="CR408" s="33"/>
      <c r="CS408" s="33"/>
      <c r="CT408" s="33"/>
      <c r="CU408" s="33"/>
      <c r="CV408" s="33"/>
      <c r="CW408" s="33"/>
      <c r="CX408" s="33"/>
      <c r="CY408" s="33"/>
      <c r="CZ408" s="33"/>
      <c r="DA408" s="33"/>
      <c r="DB408" s="33"/>
      <c r="DC408" s="33"/>
      <c r="DD408" s="33"/>
      <c r="DE408" s="33"/>
      <c r="DF408" s="33"/>
      <c r="DG408" s="33"/>
      <c r="DH408" s="33"/>
      <c r="DI408" s="33"/>
      <c r="DJ408" s="33"/>
      <c r="DK408" s="33"/>
      <c r="DL408" s="33"/>
      <c r="DM408" s="33"/>
      <c r="DN408" s="33"/>
      <c r="DO408" s="33"/>
      <c r="DP408" s="33"/>
      <c r="DQ408" s="33"/>
      <c r="DR408" s="33"/>
      <c r="DS408" s="33"/>
      <c r="DT408" s="33"/>
      <c r="DU408" s="33"/>
      <c r="DV408" s="33"/>
      <c r="DW408" s="33"/>
      <c r="DX408" s="33"/>
      <c r="DY408" s="33"/>
      <c r="DZ408" s="33"/>
      <c r="EA408" s="33"/>
      <c r="EB408" s="33"/>
      <c r="EC408" s="33"/>
      <c r="ED408" s="33"/>
      <c r="EE408" s="33"/>
      <c r="EF408" s="33"/>
      <c r="EG408" s="33"/>
      <c r="EH408" s="33"/>
      <c r="EI408" s="33"/>
      <c r="EJ408" s="33"/>
      <c r="EK408" s="33"/>
      <c r="EL408" s="33"/>
      <c r="EM408" s="33"/>
      <c r="EN408" s="33"/>
      <c r="EO408" s="33"/>
      <c r="EP408" s="33"/>
      <c r="EQ408" s="33"/>
      <c r="ER408" s="33"/>
      <c r="ES408" s="33"/>
      <c r="ET408" s="33"/>
      <c r="EU408" s="33"/>
      <c r="EV408" s="33"/>
      <c r="EW408" s="33"/>
      <c r="EX408" s="33"/>
      <c r="EY408" s="33"/>
      <c r="EZ408" s="33"/>
      <c r="FA408" s="33"/>
      <c r="FB408" s="33"/>
      <c r="FC408" s="33"/>
      <c r="FD408" s="33"/>
      <c r="FE408" s="33"/>
      <c r="FF408" s="33"/>
      <c r="FG408" s="33"/>
      <c r="FH408" s="33"/>
      <c r="FI408" s="33"/>
      <c r="FJ408" s="33"/>
      <c r="FK408" s="33"/>
      <c r="FL408" s="33"/>
      <c r="FM408" s="33"/>
      <c r="FN408" s="33"/>
      <c r="FO408" s="33"/>
      <c r="FP408" s="33"/>
      <c r="FQ408" s="33"/>
      <c r="FR408" s="33"/>
      <c r="FS408" s="33"/>
      <c r="FT408" s="33"/>
      <c r="FU408" s="33"/>
      <c r="FV408" s="33"/>
      <c r="FW408" s="33"/>
      <c r="FX408" s="33"/>
      <c r="FY408" s="33"/>
      <c r="FZ408" s="33"/>
      <c r="GA408" s="33"/>
      <c r="GB408" s="33"/>
      <c r="GC408" s="33"/>
      <c r="GD408" s="33"/>
      <c r="GE408" s="33"/>
      <c r="GF408" s="33"/>
      <c r="GG408" s="33"/>
      <c r="GH408" s="33"/>
      <c r="GI408" s="33"/>
      <c r="GJ408" s="33"/>
      <c r="GK408" s="33"/>
      <c r="GL408" s="33"/>
      <c r="GM408" s="33"/>
      <c r="GN408" s="33"/>
      <c r="GO408" s="33"/>
      <c r="GP408" s="33"/>
      <c r="GQ408" s="33"/>
      <c r="GR408" s="33"/>
      <c r="GS408" s="33"/>
      <c r="GT408" s="33"/>
      <c r="GU408" s="33"/>
      <c r="GV408" s="33"/>
      <c r="GW408" s="33"/>
      <c r="GX408" s="33"/>
      <c r="GY408" s="33"/>
      <c r="GZ408" s="33"/>
      <c r="HA408" s="33"/>
      <c r="HB408" s="33"/>
      <c r="HC408" s="33"/>
      <c r="HD408" s="33"/>
      <c r="HE408" s="33"/>
      <c r="HF408" s="33"/>
      <c r="HG408" s="33"/>
      <c r="HH408" s="33"/>
      <c r="HI408" s="33"/>
      <c r="HJ408" s="33"/>
      <c r="HK408" s="33"/>
      <c r="HL408" s="33"/>
      <c r="HM408" s="33"/>
      <c r="HN408" s="33"/>
      <c r="HO408" s="33"/>
      <c r="HP408" s="33"/>
      <c r="HQ408" s="33"/>
      <c r="HR408" s="33"/>
      <c r="HS408" s="33"/>
      <c r="HT408" s="33"/>
      <c r="HU408" s="33"/>
      <c r="HV408" s="33"/>
      <c r="HW408" s="33"/>
      <c r="HX408" s="33"/>
      <c r="HY408" s="33"/>
      <c r="HZ408" s="33"/>
      <c r="IA408" s="33"/>
    </row>
    <row r="409" spans="2:243" s="40" customFormat="1" ht="94.5" x14ac:dyDescent="0.25">
      <c r="B409" s="177"/>
      <c r="C409" s="8">
        <f>C408+1</f>
        <v>403</v>
      </c>
      <c r="D409" s="71" t="s">
        <v>4334</v>
      </c>
      <c r="E409" s="72" t="s">
        <v>889</v>
      </c>
      <c r="F409" s="71" t="s">
        <v>890</v>
      </c>
      <c r="G409" s="159" t="s">
        <v>4333</v>
      </c>
      <c r="H409" s="10">
        <v>42147</v>
      </c>
      <c r="I409" s="134">
        <v>15500</v>
      </c>
      <c r="J409" s="38"/>
      <c r="K409" s="9" t="s">
        <v>891</v>
      </c>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row>
    <row r="410" spans="2:243" s="40" customFormat="1" ht="63" x14ac:dyDescent="0.25">
      <c r="B410" s="177"/>
      <c r="C410" s="8">
        <f t="shared" ref="C410:C446" si="0">C409+1</f>
        <v>404</v>
      </c>
      <c r="D410" s="71" t="s">
        <v>4334</v>
      </c>
      <c r="E410" s="72" t="s">
        <v>892</v>
      </c>
      <c r="F410" s="71" t="s">
        <v>890</v>
      </c>
      <c r="G410" s="159" t="s">
        <v>4330</v>
      </c>
      <c r="H410" s="10">
        <v>42147</v>
      </c>
      <c r="I410" s="134">
        <v>18816.099999999999</v>
      </c>
      <c r="J410" s="38"/>
      <c r="K410" s="9" t="s">
        <v>893</v>
      </c>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c r="BO410" s="33"/>
      <c r="BP410" s="33"/>
      <c r="BQ410" s="33"/>
      <c r="BR410" s="33"/>
      <c r="BS410" s="33"/>
      <c r="BT410" s="33"/>
      <c r="BU410" s="33"/>
      <c r="BV410" s="33"/>
      <c r="BW410" s="33"/>
      <c r="BX410" s="33"/>
      <c r="BY410" s="33"/>
      <c r="BZ410" s="33"/>
      <c r="CA410" s="33"/>
      <c r="CB410" s="33"/>
      <c r="CC410" s="33"/>
      <c r="CD410" s="33"/>
      <c r="CE410" s="33"/>
      <c r="CF410" s="33"/>
      <c r="CG410" s="33"/>
      <c r="CH410" s="33"/>
      <c r="CI410" s="33"/>
      <c r="CJ410" s="33"/>
      <c r="CK410" s="33"/>
      <c r="CL410" s="33"/>
      <c r="CM410" s="33"/>
      <c r="CN410" s="33"/>
      <c r="CO410" s="33"/>
      <c r="CP410" s="33"/>
      <c r="CQ410" s="33"/>
      <c r="CR410" s="33"/>
      <c r="CS410" s="33"/>
      <c r="CT410" s="33"/>
      <c r="CU410" s="33"/>
      <c r="CV410" s="33"/>
      <c r="CW410" s="33"/>
      <c r="CX410" s="33"/>
      <c r="CY410" s="33"/>
      <c r="CZ410" s="33"/>
      <c r="DA410" s="33"/>
      <c r="DB410" s="33"/>
      <c r="DC410" s="33"/>
      <c r="DD410" s="33"/>
      <c r="DE410" s="33"/>
      <c r="DF410" s="33"/>
      <c r="DG410" s="33"/>
      <c r="DH410" s="33"/>
      <c r="DI410" s="33"/>
      <c r="DJ410" s="33"/>
      <c r="DK410" s="33"/>
      <c r="DL410" s="33"/>
      <c r="DM410" s="33"/>
      <c r="DN410" s="33"/>
      <c r="DO410" s="33"/>
      <c r="DP410" s="33"/>
      <c r="DQ410" s="33"/>
      <c r="DR410" s="33"/>
      <c r="DS410" s="33"/>
      <c r="DT410" s="33"/>
      <c r="DU410" s="33"/>
      <c r="DV410" s="33"/>
      <c r="DW410" s="33"/>
      <c r="DX410" s="33"/>
      <c r="DY410" s="33"/>
      <c r="DZ410" s="33"/>
      <c r="EA410" s="33"/>
      <c r="EB410" s="33"/>
      <c r="EC410" s="33"/>
      <c r="ED410" s="33"/>
      <c r="EE410" s="33"/>
      <c r="EF410" s="33"/>
      <c r="EG410" s="33"/>
      <c r="EH410" s="33"/>
      <c r="EI410" s="33"/>
      <c r="EJ410" s="33"/>
      <c r="EK410" s="33"/>
      <c r="EL410" s="33"/>
      <c r="EM410" s="33"/>
      <c r="EN410" s="33"/>
      <c r="EO410" s="33"/>
      <c r="EP410" s="33"/>
      <c r="EQ410" s="33"/>
      <c r="ER410" s="33"/>
      <c r="ES410" s="33"/>
      <c r="ET410" s="33"/>
      <c r="EU410" s="33"/>
      <c r="EV410" s="33"/>
      <c r="EW410" s="33"/>
      <c r="EX410" s="33"/>
      <c r="EY410" s="33"/>
      <c r="EZ410" s="33"/>
      <c r="FA410" s="33"/>
      <c r="FB410" s="33"/>
      <c r="FC410" s="33"/>
      <c r="FD410" s="33"/>
      <c r="FE410" s="33"/>
      <c r="FF410" s="33"/>
      <c r="FG410" s="33"/>
      <c r="FH410" s="33"/>
      <c r="FI410" s="33"/>
      <c r="FJ410" s="33"/>
      <c r="FK410" s="33"/>
      <c r="FL410" s="33"/>
      <c r="FM410" s="33"/>
      <c r="FN410" s="33"/>
      <c r="FO410" s="33"/>
      <c r="FP410" s="33"/>
      <c r="FQ410" s="33"/>
      <c r="FR410" s="33"/>
      <c r="FS410" s="33"/>
      <c r="FT410" s="33"/>
      <c r="FU410" s="33"/>
      <c r="FV410" s="33"/>
      <c r="FW410" s="33"/>
      <c r="FX410" s="33"/>
      <c r="FY410" s="33"/>
      <c r="FZ410" s="33"/>
      <c r="GA410" s="33"/>
      <c r="GB410" s="33"/>
      <c r="GC410" s="33"/>
      <c r="GD410" s="33"/>
      <c r="GE410" s="33"/>
      <c r="GF410" s="33"/>
      <c r="GG410" s="33"/>
      <c r="GH410" s="33"/>
      <c r="GI410" s="33"/>
      <c r="GJ410" s="33"/>
      <c r="GK410" s="33"/>
      <c r="GL410" s="33"/>
      <c r="GM410" s="33"/>
      <c r="GN410" s="33"/>
      <c r="GO410" s="33"/>
      <c r="GP410" s="33"/>
      <c r="GQ410" s="33"/>
      <c r="GR410" s="33"/>
      <c r="GS410" s="33"/>
      <c r="GT410" s="33"/>
      <c r="GU410" s="33"/>
      <c r="GV410" s="33"/>
      <c r="GW410" s="33"/>
      <c r="GX410" s="33"/>
      <c r="GY410" s="33"/>
      <c r="GZ410" s="33"/>
      <c r="HA410" s="33"/>
      <c r="HB410" s="33"/>
      <c r="HC410" s="33"/>
      <c r="HD410" s="33"/>
      <c r="HE410" s="33"/>
      <c r="HF410" s="33"/>
      <c r="HG410" s="33"/>
      <c r="HH410" s="33"/>
      <c r="HI410" s="33"/>
      <c r="HJ410" s="33"/>
      <c r="HK410" s="33"/>
      <c r="HL410" s="33"/>
      <c r="HM410" s="33"/>
      <c r="HN410" s="33"/>
      <c r="HO410" s="33"/>
      <c r="HP410" s="33"/>
      <c r="HQ410" s="33"/>
      <c r="HR410" s="33"/>
      <c r="HS410" s="33"/>
      <c r="HT410" s="33"/>
      <c r="HU410" s="33"/>
      <c r="HV410" s="33"/>
      <c r="HW410" s="33"/>
      <c r="HX410" s="33"/>
      <c r="HY410" s="33"/>
      <c r="HZ410" s="33"/>
      <c r="IA410" s="33"/>
    </row>
    <row r="411" spans="2:243" s="40" customFormat="1" ht="94.5" x14ac:dyDescent="0.25">
      <c r="B411" s="177"/>
      <c r="C411" s="8">
        <f t="shared" si="0"/>
        <v>405</v>
      </c>
      <c r="D411" s="71" t="s">
        <v>4334</v>
      </c>
      <c r="E411" s="72" t="s">
        <v>894</v>
      </c>
      <c r="F411" s="71" t="s">
        <v>890</v>
      </c>
      <c r="G411" s="159" t="s">
        <v>4331</v>
      </c>
      <c r="H411" s="10">
        <v>42147</v>
      </c>
      <c r="I411" s="134">
        <v>24752.73</v>
      </c>
      <c r="J411" s="38"/>
      <c r="K411" s="9" t="s">
        <v>895</v>
      </c>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c r="BO411" s="33"/>
      <c r="BP411" s="33"/>
      <c r="BQ411" s="33"/>
      <c r="BR411" s="33"/>
      <c r="BS411" s="33"/>
      <c r="BT411" s="33"/>
      <c r="BU411" s="33"/>
      <c r="BV411" s="33"/>
      <c r="BW411" s="33"/>
      <c r="BX411" s="33"/>
      <c r="BY411" s="33"/>
      <c r="BZ411" s="33"/>
      <c r="CA411" s="33"/>
      <c r="CB411" s="33"/>
      <c r="CC411" s="33"/>
      <c r="CD411" s="33"/>
      <c r="CE411" s="33"/>
      <c r="CF411" s="33"/>
      <c r="CG411" s="33"/>
      <c r="CH411" s="33"/>
      <c r="CI411" s="33"/>
      <c r="CJ411" s="33"/>
      <c r="CK411" s="33"/>
      <c r="CL411" s="33"/>
      <c r="CM411" s="33"/>
      <c r="CN411" s="33"/>
      <c r="CO411" s="33"/>
      <c r="CP411" s="33"/>
      <c r="CQ411" s="33"/>
      <c r="CR411" s="33"/>
      <c r="CS411" s="33"/>
      <c r="CT411" s="33"/>
      <c r="CU411" s="33"/>
      <c r="CV411" s="33"/>
      <c r="CW411" s="33"/>
      <c r="CX411" s="33"/>
      <c r="CY411" s="33"/>
      <c r="CZ411" s="33"/>
      <c r="DA411" s="33"/>
      <c r="DB411" s="33"/>
      <c r="DC411" s="33"/>
      <c r="DD411" s="33"/>
      <c r="DE411" s="33"/>
      <c r="DF411" s="33"/>
      <c r="DG411" s="33"/>
      <c r="DH411" s="33"/>
      <c r="DI411" s="33"/>
      <c r="DJ411" s="33"/>
      <c r="DK411" s="33"/>
      <c r="DL411" s="33"/>
      <c r="DM411" s="33"/>
      <c r="DN411" s="33"/>
      <c r="DO411" s="33"/>
      <c r="DP411" s="33"/>
      <c r="DQ411" s="33"/>
      <c r="DR411" s="33"/>
      <c r="DS411" s="33"/>
      <c r="DT411" s="33"/>
      <c r="DU411" s="33"/>
      <c r="DV411" s="33"/>
      <c r="DW411" s="33"/>
      <c r="DX411" s="33"/>
      <c r="DY411" s="33"/>
      <c r="DZ411" s="33"/>
      <c r="EA411" s="33"/>
      <c r="EB411" s="33"/>
      <c r="EC411" s="33"/>
      <c r="ED411" s="33"/>
      <c r="EE411" s="33"/>
      <c r="EF411" s="33"/>
      <c r="EG411" s="33"/>
      <c r="EH411" s="33"/>
      <c r="EI411" s="33"/>
      <c r="EJ411" s="33"/>
      <c r="EK411" s="33"/>
      <c r="EL411" s="33"/>
      <c r="EM411" s="33"/>
      <c r="EN411" s="33"/>
      <c r="EO411" s="33"/>
      <c r="EP411" s="33"/>
      <c r="EQ411" s="33"/>
      <c r="ER411" s="33"/>
      <c r="ES411" s="33"/>
      <c r="ET411" s="33"/>
      <c r="EU411" s="33"/>
      <c r="EV411" s="33"/>
      <c r="EW411" s="33"/>
      <c r="EX411" s="33"/>
      <c r="EY411" s="33"/>
      <c r="EZ411" s="33"/>
      <c r="FA411" s="33"/>
      <c r="FB411" s="33"/>
      <c r="FC411" s="33"/>
      <c r="FD411" s="33"/>
      <c r="FE411" s="33"/>
      <c r="FF411" s="33"/>
      <c r="FG411" s="33"/>
      <c r="FH411" s="33"/>
      <c r="FI411" s="33"/>
      <c r="FJ411" s="33"/>
      <c r="FK411" s="33"/>
      <c r="FL411" s="33"/>
      <c r="FM411" s="33"/>
      <c r="FN411" s="33"/>
      <c r="FO411" s="33"/>
      <c r="FP411" s="33"/>
      <c r="FQ411" s="33"/>
      <c r="FR411" s="33"/>
      <c r="FS411" s="33"/>
      <c r="FT411" s="33"/>
      <c r="FU411" s="33"/>
      <c r="FV411" s="33"/>
      <c r="FW411" s="33"/>
      <c r="FX411" s="33"/>
      <c r="FY411" s="33"/>
      <c r="FZ411" s="33"/>
      <c r="GA411" s="33"/>
      <c r="GB411" s="33"/>
      <c r="GC411" s="33"/>
      <c r="GD411" s="33"/>
      <c r="GE411" s="33"/>
      <c r="GF411" s="33"/>
      <c r="GG411" s="33"/>
      <c r="GH411" s="33"/>
      <c r="GI411" s="33"/>
      <c r="GJ411" s="33"/>
      <c r="GK411" s="33"/>
      <c r="GL411" s="33"/>
      <c r="GM411" s="33"/>
      <c r="GN411" s="33"/>
      <c r="GO411" s="33"/>
      <c r="GP411" s="33"/>
      <c r="GQ411" s="33"/>
      <c r="GR411" s="33"/>
      <c r="GS411" s="33"/>
      <c r="GT411" s="33"/>
      <c r="GU411" s="33"/>
      <c r="GV411" s="33"/>
      <c r="GW411" s="33"/>
      <c r="GX411" s="33"/>
      <c r="GY411" s="33"/>
      <c r="GZ411" s="33"/>
      <c r="HA411" s="33"/>
      <c r="HB411" s="33"/>
      <c r="HC411" s="33"/>
      <c r="HD411" s="33"/>
      <c r="HE411" s="33"/>
      <c r="HF411" s="33"/>
      <c r="HG411" s="33"/>
      <c r="HH411" s="33"/>
      <c r="HI411" s="33"/>
      <c r="HJ411" s="33"/>
      <c r="HK411" s="33"/>
      <c r="HL411" s="33"/>
      <c r="HM411" s="33"/>
      <c r="HN411" s="33"/>
      <c r="HO411" s="33"/>
      <c r="HP411" s="33"/>
      <c r="HQ411" s="33"/>
      <c r="HR411" s="33"/>
      <c r="HS411" s="33"/>
      <c r="HT411" s="33"/>
      <c r="HU411" s="33"/>
      <c r="HV411" s="33"/>
      <c r="HW411" s="33"/>
      <c r="HX411" s="33"/>
      <c r="HY411" s="33"/>
      <c r="HZ411" s="33"/>
      <c r="IA411" s="33"/>
    </row>
    <row r="412" spans="2:243" s="40" customFormat="1" ht="110.25" x14ac:dyDescent="0.25">
      <c r="B412" s="177"/>
      <c r="C412" s="8">
        <f t="shared" si="0"/>
        <v>406</v>
      </c>
      <c r="D412" s="71" t="s">
        <v>4334</v>
      </c>
      <c r="E412" s="72" t="s">
        <v>896</v>
      </c>
      <c r="F412" s="71" t="s">
        <v>890</v>
      </c>
      <c r="G412" s="159" t="s">
        <v>4332</v>
      </c>
      <c r="H412" s="10">
        <v>42147</v>
      </c>
      <c r="I412" s="134">
        <v>18758</v>
      </c>
      <c r="J412" s="38"/>
      <c r="K412" s="9" t="s">
        <v>897</v>
      </c>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c r="BO412" s="33"/>
      <c r="BP412" s="33"/>
      <c r="BQ412" s="33"/>
      <c r="BR412" s="33"/>
      <c r="BS412" s="33"/>
      <c r="BT412" s="33"/>
      <c r="BU412" s="33"/>
      <c r="BV412" s="33"/>
      <c r="BW412" s="33"/>
      <c r="BX412" s="33"/>
      <c r="BY412" s="33"/>
      <c r="BZ412" s="33"/>
      <c r="CA412" s="33"/>
      <c r="CB412" s="33"/>
      <c r="CC412" s="33"/>
      <c r="CD412" s="33"/>
      <c r="CE412" s="33"/>
      <c r="CF412" s="33"/>
      <c r="CG412" s="33"/>
      <c r="CH412" s="33"/>
      <c r="CI412" s="33"/>
      <c r="CJ412" s="33"/>
      <c r="CK412" s="33"/>
      <c r="CL412" s="33"/>
      <c r="CM412" s="33"/>
      <c r="CN412" s="33"/>
      <c r="CO412" s="33"/>
      <c r="CP412" s="33"/>
      <c r="CQ412" s="33"/>
      <c r="CR412" s="33"/>
      <c r="CS412" s="33"/>
      <c r="CT412" s="33"/>
      <c r="CU412" s="33"/>
      <c r="CV412" s="33"/>
      <c r="CW412" s="33"/>
      <c r="CX412" s="33"/>
      <c r="CY412" s="33"/>
      <c r="CZ412" s="33"/>
      <c r="DA412" s="33"/>
      <c r="DB412" s="33"/>
      <c r="DC412" s="33"/>
      <c r="DD412" s="33"/>
      <c r="DE412" s="33"/>
      <c r="DF412" s="33"/>
      <c r="DG412" s="33"/>
      <c r="DH412" s="33"/>
      <c r="DI412" s="33"/>
      <c r="DJ412" s="33"/>
      <c r="DK412" s="33"/>
      <c r="DL412" s="33"/>
      <c r="DM412" s="33"/>
      <c r="DN412" s="33"/>
      <c r="DO412" s="33"/>
      <c r="DP412" s="33"/>
      <c r="DQ412" s="33"/>
      <c r="DR412" s="33"/>
      <c r="DS412" s="33"/>
      <c r="DT412" s="33"/>
      <c r="DU412" s="33"/>
      <c r="DV412" s="33"/>
      <c r="DW412" s="33"/>
      <c r="DX412" s="33"/>
      <c r="DY412" s="33"/>
      <c r="DZ412" s="33"/>
      <c r="EA412" s="33"/>
      <c r="EB412" s="33"/>
      <c r="EC412" s="33"/>
      <c r="ED412" s="33"/>
      <c r="EE412" s="33"/>
      <c r="EF412" s="33"/>
      <c r="EG412" s="33"/>
      <c r="EH412" s="33"/>
      <c r="EI412" s="33"/>
      <c r="EJ412" s="33"/>
      <c r="EK412" s="33"/>
      <c r="EL412" s="33"/>
      <c r="EM412" s="33"/>
      <c r="EN412" s="33"/>
      <c r="EO412" s="33"/>
      <c r="EP412" s="33"/>
      <c r="EQ412" s="33"/>
      <c r="ER412" s="33"/>
      <c r="ES412" s="33"/>
      <c r="ET412" s="33"/>
      <c r="EU412" s="33"/>
      <c r="EV412" s="33"/>
      <c r="EW412" s="33"/>
      <c r="EX412" s="33"/>
      <c r="EY412" s="33"/>
      <c r="EZ412" s="33"/>
      <c r="FA412" s="33"/>
      <c r="FB412" s="33"/>
      <c r="FC412" s="33"/>
      <c r="FD412" s="33"/>
      <c r="FE412" s="33"/>
      <c r="FF412" s="33"/>
      <c r="FG412" s="33"/>
      <c r="FH412" s="33"/>
      <c r="FI412" s="33"/>
      <c r="FJ412" s="33"/>
      <c r="FK412" s="33"/>
      <c r="FL412" s="33"/>
      <c r="FM412" s="33"/>
      <c r="FN412" s="33"/>
      <c r="FO412" s="33"/>
      <c r="FP412" s="33"/>
      <c r="FQ412" s="33"/>
      <c r="FR412" s="33"/>
      <c r="FS412" s="33"/>
      <c r="FT412" s="33"/>
      <c r="FU412" s="33"/>
      <c r="FV412" s="33"/>
      <c r="FW412" s="33"/>
      <c r="FX412" s="33"/>
      <c r="FY412" s="33"/>
      <c r="FZ412" s="33"/>
      <c r="GA412" s="33"/>
      <c r="GB412" s="33"/>
      <c r="GC412" s="33"/>
      <c r="GD412" s="33"/>
      <c r="GE412" s="33"/>
      <c r="GF412" s="33"/>
      <c r="GG412" s="33"/>
      <c r="GH412" s="33"/>
      <c r="GI412" s="33"/>
      <c r="GJ412" s="33"/>
      <c r="GK412" s="33"/>
      <c r="GL412" s="33"/>
      <c r="GM412" s="33"/>
      <c r="GN412" s="33"/>
      <c r="GO412" s="33"/>
      <c r="GP412" s="33"/>
      <c r="GQ412" s="33"/>
      <c r="GR412" s="33"/>
      <c r="GS412" s="33"/>
      <c r="GT412" s="33"/>
      <c r="GU412" s="33"/>
      <c r="GV412" s="33"/>
      <c r="GW412" s="33"/>
      <c r="GX412" s="33"/>
      <c r="GY412" s="33"/>
      <c r="GZ412" s="33"/>
      <c r="HA412" s="33"/>
      <c r="HB412" s="33"/>
      <c r="HC412" s="33"/>
      <c r="HD412" s="33"/>
      <c r="HE412" s="33"/>
      <c r="HF412" s="33"/>
      <c r="HG412" s="33"/>
      <c r="HH412" s="33"/>
      <c r="HI412" s="33"/>
      <c r="HJ412" s="33"/>
      <c r="HK412" s="33"/>
      <c r="HL412" s="33"/>
      <c r="HM412" s="33"/>
      <c r="HN412" s="33"/>
      <c r="HO412" s="33"/>
      <c r="HP412" s="33"/>
      <c r="HQ412" s="33"/>
      <c r="HR412" s="33"/>
      <c r="HS412" s="33"/>
      <c r="HT412" s="33"/>
      <c r="HU412" s="33"/>
      <c r="HV412" s="33"/>
      <c r="HW412" s="33"/>
      <c r="HX412" s="33"/>
      <c r="HY412" s="33"/>
      <c r="HZ412" s="33"/>
      <c r="IA412" s="33"/>
    </row>
    <row r="413" spans="2:243" s="40" customFormat="1" ht="47.25" x14ac:dyDescent="0.25">
      <c r="B413" s="177"/>
      <c r="C413" s="8">
        <f t="shared" si="0"/>
        <v>407</v>
      </c>
      <c r="D413" s="71" t="s">
        <v>4334</v>
      </c>
      <c r="E413" s="13" t="s">
        <v>898</v>
      </c>
      <c r="F413" s="71" t="s">
        <v>890</v>
      </c>
      <c r="G413" s="159" t="s">
        <v>4327</v>
      </c>
      <c r="H413" s="10">
        <v>42147</v>
      </c>
      <c r="I413" s="134">
        <v>15616.5</v>
      </c>
      <c r="J413" s="38"/>
      <c r="K413" s="9" t="s">
        <v>899</v>
      </c>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33"/>
      <c r="BV413" s="33"/>
      <c r="BW413" s="33"/>
      <c r="BX413" s="33"/>
      <c r="BY413" s="33"/>
      <c r="BZ413" s="33"/>
      <c r="CA413" s="33"/>
      <c r="CB413" s="33"/>
      <c r="CC413" s="33"/>
      <c r="CD413" s="33"/>
      <c r="CE413" s="33"/>
      <c r="CF413" s="33"/>
      <c r="CG413" s="33"/>
      <c r="CH413" s="33"/>
      <c r="CI413" s="33"/>
      <c r="CJ413" s="33"/>
      <c r="CK413" s="33"/>
      <c r="CL413" s="33"/>
      <c r="CM413" s="33"/>
      <c r="CN413" s="33"/>
      <c r="CO413" s="33"/>
      <c r="CP413" s="33"/>
      <c r="CQ413" s="33"/>
      <c r="CR413" s="33"/>
      <c r="CS413" s="33"/>
      <c r="CT413" s="33"/>
      <c r="CU413" s="33"/>
      <c r="CV413" s="33"/>
      <c r="CW413" s="33"/>
      <c r="CX413" s="33"/>
      <c r="CY413" s="33"/>
      <c r="CZ413" s="33"/>
      <c r="DA413" s="33"/>
      <c r="DB413" s="33"/>
      <c r="DC413" s="33"/>
      <c r="DD413" s="33"/>
      <c r="DE413" s="33"/>
      <c r="DF413" s="33"/>
      <c r="DG413" s="33"/>
      <c r="DH413" s="33"/>
      <c r="DI413" s="33"/>
      <c r="DJ413" s="33"/>
      <c r="DK413" s="33"/>
      <c r="DL413" s="33"/>
      <c r="DM413" s="33"/>
      <c r="DN413" s="33"/>
      <c r="DO413" s="33"/>
      <c r="DP413" s="33"/>
      <c r="DQ413" s="33"/>
      <c r="DR413" s="33"/>
      <c r="DS413" s="33"/>
      <c r="DT413" s="33"/>
      <c r="DU413" s="33"/>
      <c r="DV413" s="33"/>
      <c r="DW413" s="33"/>
      <c r="DX413" s="33"/>
      <c r="DY413" s="33"/>
      <c r="DZ413" s="33"/>
      <c r="EA413" s="33"/>
      <c r="EB413" s="33"/>
      <c r="EC413" s="33"/>
      <c r="ED413" s="33"/>
      <c r="EE413" s="33"/>
      <c r="EF413" s="33"/>
      <c r="EG413" s="33"/>
      <c r="EH413" s="33"/>
      <c r="EI413" s="33"/>
      <c r="EJ413" s="33"/>
      <c r="EK413" s="33"/>
      <c r="EL413" s="33"/>
      <c r="EM413" s="33"/>
      <c r="EN413" s="33"/>
      <c r="EO413" s="33"/>
      <c r="EP413" s="33"/>
      <c r="EQ413" s="33"/>
      <c r="ER413" s="33"/>
      <c r="ES413" s="33"/>
      <c r="ET413" s="33"/>
      <c r="EU413" s="33"/>
      <c r="EV413" s="33"/>
      <c r="EW413" s="33"/>
      <c r="EX413" s="33"/>
      <c r="EY413" s="33"/>
      <c r="EZ413" s="33"/>
      <c r="FA413" s="33"/>
      <c r="FB413" s="33"/>
      <c r="FC413" s="33"/>
      <c r="FD413" s="33"/>
      <c r="FE413" s="33"/>
      <c r="FF413" s="33"/>
      <c r="FG413" s="33"/>
      <c r="FH413" s="33"/>
      <c r="FI413" s="33"/>
      <c r="FJ413" s="33"/>
      <c r="FK413" s="33"/>
      <c r="FL413" s="33"/>
      <c r="FM413" s="33"/>
      <c r="FN413" s="33"/>
      <c r="FO413" s="33"/>
      <c r="FP413" s="33"/>
      <c r="FQ413" s="33"/>
      <c r="FR413" s="33"/>
      <c r="FS413" s="33"/>
      <c r="FT413" s="33"/>
      <c r="FU413" s="33"/>
      <c r="FV413" s="33"/>
      <c r="FW413" s="33"/>
      <c r="FX413" s="33"/>
      <c r="FY413" s="33"/>
      <c r="FZ413" s="33"/>
      <c r="GA413" s="33"/>
      <c r="GB413" s="33"/>
      <c r="GC413" s="33"/>
      <c r="GD413" s="33"/>
      <c r="GE413" s="33"/>
      <c r="GF413" s="33"/>
      <c r="GG413" s="33"/>
      <c r="GH413" s="33"/>
      <c r="GI413" s="33"/>
      <c r="GJ413" s="33"/>
      <c r="GK413" s="33"/>
      <c r="GL413" s="33"/>
      <c r="GM413" s="33"/>
      <c r="GN413" s="33"/>
      <c r="GO413" s="33"/>
      <c r="GP413" s="33"/>
      <c r="GQ413" s="33"/>
      <c r="GR413" s="33"/>
      <c r="GS413" s="33"/>
      <c r="GT413" s="33"/>
      <c r="GU413" s="33"/>
      <c r="GV413" s="33"/>
      <c r="GW413" s="33"/>
      <c r="GX413" s="33"/>
      <c r="GY413" s="33"/>
      <c r="GZ413" s="33"/>
      <c r="HA413" s="33"/>
      <c r="HB413" s="33"/>
      <c r="HC413" s="33"/>
      <c r="HD413" s="33"/>
      <c r="HE413" s="33"/>
      <c r="HF413" s="33"/>
      <c r="HG413" s="33"/>
      <c r="HH413" s="33"/>
      <c r="HI413" s="33"/>
      <c r="HJ413" s="33"/>
      <c r="HK413" s="33"/>
      <c r="HL413" s="33"/>
      <c r="HM413" s="33"/>
      <c r="HN413" s="33"/>
      <c r="HO413" s="33"/>
      <c r="HP413" s="33"/>
      <c r="HQ413" s="33"/>
      <c r="HR413" s="33"/>
      <c r="HS413" s="33"/>
      <c r="HT413" s="33"/>
      <c r="HU413" s="33"/>
      <c r="HV413" s="33"/>
      <c r="HW413" s="33"/>
      <c r="HX413" s="33"/>
      <c r="HY413" s="33"/>
      <c r="HZ413" s="33"/>
      <c r="IA413" s="33"/>
    </row>
    <row r="414" spans="2:243" s="40" customFormat="1" ht="110.25" x14ac:dyDescent="0.25">
      <c r="B414" s="177"/>
      <c r="C414" s="8">
        <f t="shared" si="0"/>
        <v>408</v>
      </c>
      <c r="D414" s="71" t="s">
        <v>4334</v>
      </c>
      <c r="E414" s="13" t="s">
        <v>900</v>
      </c>
      <c r="F414" s="71" t="s">
        <v>890</v>
      </c>
      <c r="G414" s="159" t="s">
        <v>4328</v>
      </c>
      <c r="H414" s="10">
        <v>42147</v>
      </c>
      <c r="I414" s="144">
        <v>15500</v>
      </c>
      <c r="J414" s="38"/>
      <c r="K414" s="9" t="s">
        <v>901</v>
      </c>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c r="EU414" s="33"/>
      <c r="EV414" s="33"/>
      <c r="EW414" s="33"/>
      <c r="EX414" s="33"/>
      <c r="EY414" s="33"/>
      <c r="EZ414" s="33"/>
      <c r="FA414" s="33"/>
      <c r="FB414" s="33"/>
      <c r="FC414" s="33"/>
      <c r="FD414" s="33"/>
      <c r="FE414" s="33"/>
      <c r="FF414" s="33"/>
      <c r="FG414" s="33"/>
      <c r="FH414" s="33"/>
      <c r="FI414" s="33"/>
      <c r="FJ414" s="33"/>
      <c r="FK414" s="33"/>
      <c r="FL414" s="33"/>
      <c r="FM414" s="33"/>
      <c r="FN414" s="33"/>
      <c r="FO414" s="33"/>
      <c r="FP414" s="33"/>
      <c r="FQ414" s="33"/>
      <c r="FR414" s="33"/>
      <c r="FS414" s="33"/>
      <c r="FT414" s="33"/>
      <c r="FU414" s="33"/>
      <c r="FV414" s="33"/>
      <c r="FW414" s="33"/>
      <c r="FX414" s="33"/>
      <c r="FY414" s="33"/>
      <c r="FZ414" s="33"/>
      <c r="GA414" s="33"/>
      <c r="GB414" s="33"/>
      <c r="GC414" s="33"/>
      <c r="GD414" s="33"/>
      <c r="GE414" s="33"/>
      <c r="GF414" s="33"/>
      <c r="GG414" s="33"/>
      <c r="GH414" s="33"/>
      <c r="GI414" s="33"/>
      <c r="GJ414" s="33"/>
      <c r="GK414" s="33"/>
      <c r="GL414" s="33"/>
      <c r="GM414" s="33"/>
      <c r="GN414" s="33"/>
      <c r="GO414" s="33"/>
      <c r="GP414" s="33"/>
      <c r="GQ414" s="33"/>
      <c r="GR414" s="33"/>
      <c r="GS414" s="33"/>
      <c r="GT414" s="33"/>
      <c r="GU414" s="33"/>
      <c r="GV414" s="33"/>
      <c r="GW414" s="33"/>
      <c r="GX414" s="33"/>
      <c r="GY414" s="33"/>
      <c r="GZ414" s="33"/>
      <c r="HA414" s="33"/>
      <c r="HB414" s="33"/>
      <c r="HC414" s="33"/>
      <c r="HD414" s="33"/>
      <c r="HE414" s="33"/>
      <c r="HF414" s="33"/>
      <c r="HG414" s="33"/>
      <c r="HH414" s="33"/>
      <c r="HI414" s="33"/>
      <c r="HJ414" s="33"/>
      <c r="HK414" s="33"/>
      <c r="HL414" s="33"/>
      <c r="HM414" s="33"/>
      <c r="HN414" s="33"/>
      <c r="HO414" s="33"/>
      <c r="HP414" s="33"/>
      <c r="HQ414" s="33"/>
      <c r="HR414" s="33"/>
      <c r="HS414" s="33"/>
      <c r="HT414" s="33"/>
      <c r="HU414" s="33"/>
      <c r="HV414" s="33"/>
      <c r="HW414" s="33"/>
      <c r="HX414" s="33"/>
      <c r="HY414" s="33"/>
      <c r="HZ414" s="33"/>
      <c r="IA414" s="33"/>
    </row>
    <row r="415" spans="2:243" s="40" customFormat="1" ht="126" x14ac:dyDescent="0.25">
      <c r="B415" s="177"/>
      <c r="C415" s="8">
        <f t="shared" si="0"/>
        <v>409</v>
      </c>
      <c r="D415" s="71" t="s">
        <v>4334</v>
      </c>
      <c r="E415" s="72" t="s">
        <v>902</v>
      </c>
      <c r="F415" s="71" t="s">
        <v>890</v>
      </c>
      <c r="G415" s="159" t="s">
        <v>4329</v>
      </c>
      <c r="H415" s="10">
        <v>42147</v>
      </c>
      <c r="I415" s="144">
        <v>14937.8</v>
      </c>
      <c r="J415" s="38"/>
      <c r="K415" s="9" t="s">
        <v>903</v>
      </c>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row>
    <row r="416" spans="2:243" s="40" customFormat="1" ht="63" x14ac:dyDescent="0.25">
      <c r="B416" s="177"/>
      <c r="C416" s="8">
        <f t="shared" si="0"/>
        <v>410</v>
      </c>
      <c r="D416" s="71" t="s">
        <v>4334</v>
      </c>
      <c r="E416" s="72" t="s">
        <v>904</v>
      </c>
      <c r="F416" s="71" t="s">
        <v>890</v>
      </c>
      <c r="G416" s="159" t="s">
        <v>4325</v>
      </c>
      <c r="H416" s="10">
        <v>42147</v>
      </c>
      <c r="I416" s="137">
        <v>15728.5</v>
      </c>
      <c r="J416" s="38"/>
      <c r="K416" s="9" t="s">
        <v>905</v>
      </c>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3"/>
      <c r="FH416" s="33"/>
      <c r="FI416" s="33"/>
      <c r="FJ416" s="33"/>
      <c r="FK416" s="33"/>
      <c r="FL416" s="33"/>
      <c r="FM416" s="33"/>
      <c r="FN416" s="33"/>
      <c r="FO416" s="33"/>
      <c r="FP416" s="33"/>
      <c r="FQ416" s="33"/>
      <c r="FR416" s="33"/>
      <c r="FS416" s="33"/>
      <c r="FT416" s="33"/>
      <c r="FU416" s="33"/>
      <c r="FV416" s="33"/>
      <c r="FW416" s="33"/>
      <c r="FX416" s="33"/>
      <c r="FY416" s="33"/>
      <c r="FZ416" s="33"/>
      <c r="GA416" s="33"/>
      <c r="GB416" s="33"/>
      <c r="GC416" s="33"/>
      <c r="GD416" s="33"/>
      <c r="GE416" s="33"/>
      <c r="GF416" s="33"/>
      <c r="GG416" s="33"/>
      <c r="GH416" s="33"/>
      <c r="GI416" s="33"/>
      <c r="GJ416" s="33"/>
      <c r="GK416" s="33"/>
      <c r="GL416" s="33"/>
      <c r="GM416" s="33"/>
      <c r="GN416" s="33"/>
      <c r="GO416" s="33"/>
      <c r="GP416" s="33"/>
      <c r="GQ416" s="33"/>
      <c r="GR416" s="33"/>
      <c r="GS416" s="33"/>
      <c r="GT416" s="33"/>
      <c r="GU416" s="33"/>
      <c r="GV416" s="33"/>
      <c r="GW416" s="33"/>
      <c r="GX416" s="33"/>
      <c r="GY416" s="33"/>
      <c r="GZ416" s="33"/>
      <c r="HA416" s="33"/>
      <c r="HB416" s="33"/>
      <c r="HC416" s="33"/>
      <c r="HD416" s="33"/>
      <c r="HE416" s="33"/>
      <c r="HF416" s="33"/>
      <c r="HG416" s="33"/>
      <c r="HH416" s="33"/>
      <c r="HI416" s="33"/>
      <c r="HJ416" s="33"/>
      <c r="HK416" s="33"/>
      <c r="HL416" s="33"/>
      <c r="HM416" s="33"/>
      <c r="HN416" s="33"/>
      <c r="HO416" s="33"/>
      <c r="HP416" s="33"/>
      <c r="HQ416" s="33"/>
      <c r="HR416" s="33"/>
      <c r="HS416" s="33"/>
      <c r="HT416" s="33"/>
      <c r="HU416" s="33"/>
      <c r="HV416" s="33"/>
      <c r="HW416" s="33"/>
      <c r="HX416" s="33"/>
      <c r="HY416" s="33"/>
      <c r="HZ416" s="33"/>
      <c r="IA416" s="33"/>
    </row>
    <row r="417" spans="2:235" s="40" customFormat="1" ht="78.75" x14ac:dyDescent="0.25">
      <c r="B417" s="177"/>
      <c r="C417" s="8">
        <f t="shared" si="0"/>
        <v>411</v>
      </c>
      <c r="D417" s="71" t="s">
        <v>4334</v>
      </c>
      <c r="E417" s="72" t="s">
        <v>906</v>
      </c>
      <c r="F417" s="71" t="s">
        <v>890</v>
      </c>
      <c r="G417" s="159" t="s">
        <v>4326</v>
      </c>
      <c r="H417" s="10">
        <v>42147</v>
      </c>
      <c r="I417" s="144">
        <v>15309</v>
      </c>
      <c r="J417" s="38"/>
      <c r="K417" s="9" t="s">
        <v>907</v>
      </c>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row>
    <row r="418" spans="2:235" s="40" customFormat="1" ht="78.75" x14ac:dyDescent="0.25">
      <c r="B418" s="177"/>
      <c r="C418" s="8">
        <f t="shared" si="0"/>
        <v>412</v>
      </c>
      <c r="D418" s="9" t="s">
        <v>3174</v>
      </c>
      <c r="E418" s="72" t="s">
        <v>908</v>
      </c>
      <c r="F418" s="72" t="s">
        <v>909</v>
      </c>
      <c r="G418" s="21" t="s">
        <v>910</v>
      </c>
      <c r="H418" s="10">
        <v>41501</v>
      </c>
      <c r="I418" s="143">
        <v>81375712.150000006</v>
      </c>
      <c r="J418" s="38"/>
      <c r="K418" s="9" t="s">
        <v>911</v>
      </c>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row>
    <row r="419" spans="2:235" s="40" customFormat="1" ht="63" x14ac:dyDescent="0.25">
      <c r="B419" s="177"/>
      <c r="C419" s="8">
        <f t="shared" si="0"/>
        <v>413</v>
      </c>
      <c r="D419" s="9" t="s">
        <v>3174</v>
      </c>
      <c r="E419" s="13" t="s">
        <v>912</v>
      </c>
      <c r="F419" s="13" t="s">
        <v>913</v>
      </c>
      <c r="G419" s="11" t="s">
        <v>4324</v>
      </c>
      <c r="H419" s="10">
        <v>42048</v>
      </c>
      <c r="I419" s="143">
        <v>1537061.05</v>
      </c>
      <c r="J419" s="38"/>
      <c r="K419" s="9" t="s">
        <v>914</v>
      </c>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row>
    <row r="420" spans="2:235" s="40" customFormat="1" ht="94.5" x14ac:dyDescent="0.25">
      <c r="B420" s="177"/>
      <c r="C420" s="8">
        <f t="shared" si="0"/>
        <v>414</v>
      </c>
      <c r="D420" s="71" t="s">
        <v>3190</v>
      </c>
      <c r="E420" s="71" t="s">
        <v>915</v>
      </c>
      <c r="F420" s="71" t="s">
        <v>916</v>
      </c>
      <c r="G420" s="111" t="s">
        <v>917</v>
      </c>
      <c r="H420" s="73">
        <v>41617</v>
      </c>
      <c r="I420" s="143">
        <f>234133+229780</f>
        <v>463913</v>
      </c>
      <c r="J420" s="38"/>
      <c r="K420" s="9" t="s">
        <v>918</v>
      </c>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row>
    <row r="421" spans="2:235" s="40" customFormat="1" ht="78.75" x14ac:dyDescent="0.25">
      <c r="B421" s="177"/>
      <c r="C421" s="8">
        <f t="shared" si="0"/>
        <v>415</v>
      </c>
      <c r="D421" s="72" t="s">
        <v>3022</v>
      </c>
      <c r="E421" s="72" t="s">
        <v>919</v>
      </c>
      <c r="F421" s="72" t="s">
        <v>920</v>
      </c>
      <c r="G421" s="11" t="s">
        <v>4322</v>
      </c>
      <c r="H421" s="10">
        <v>42194</v>
      </c>
      <c r="I421" s="143">
        <f>395957+268852.65</f>
        <v>664809.65</v>
      </c>
      <c r="J421" s="38"/>
      <c r="K421" s="9" t="s">
        <v>2823</v>
      </c>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row>
    <row r="422" spans="2:235" s="40" customFormat="1" ht="78.75" x14ac:dyDescent="0.25">
      <c r="B422" s="177"/>
      <c r="C422" s="8">
        <f t="shared" si="0"/>
        <v>416</v>
      </c>
      <c r="D422" s="72" t="s">
        <v>3117</v>
      </c>
      <c r="E422" s="74" t="s">
        <v>921</v>
      </c>
      <c r="F422" s="75" t="s">
        <v>922</v>
      </c>
      <c r="G422" s="11" t="s">
        <v>4323</v>
      </c>
      <c r="H422" s="10">
        <v>42040</v>
      </c>
      <c r="I422" s="143">
        <f>1202265.99+34896.3</f>
        <v>1237162.29</v>
      </c>
      <c r="J422" s="38"/>
      <c r="K422" s="9" t="s">
        <v>923</v>
      </c>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row>
    <row r="423" spans="2:235" s="40" customFormat="1" ht="63" x14ac:dyDescent="0.25">
      <c r="B423" s="177"/>
      <c r="C423" s="8">
        <f t="shared" si="0"/>
        <v>417</v>
      </c>
      <c r="D423" s="71" t="s">
        <v>3192</v>
      </c>
      <c r="E423" s="71" t="s">
        <v>924</v>
      </c>
      <c r="F423" s="71" t="s">
        <v>925</v>
      </c>
      <c r="G423" s="4" t="s">
        <v>926</v>
      </c>
      <c r="H423" s="10">
        <v>41731</v>
      </c>
      <c r="I423" s="143">
        <f>633039.44</f>
        <v>633039.43999999994</v>
      </c>
      <c r="J423" s="38"/>
      <c r="K423" s="9" t="s">
        <v>927</v>
      </c>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row>
    <row r="424" spans="2:235" s="40" customFormat="1" ht="78.75" x14ac:dyDescent="0.25">
      <c r="B424" s="177"/>
      <c r="C424" s="8">
        <f t="shared" si="0"/>
        <v>418</v>
      </c>
      <c r="D424" s="13" t="s">
        <v>3191</v>
      </c>
      <c r="E424" s="13" t="s">
        <v>928</v>
      </c>
      <c r="F424" s="13" t="s">
        <v>929</v>
      </c>
      <c r="G424" s="11" t="s">
        <v>4321</v>
      </c>
      <c r="H424" s="10">
        <v>41465</v>
      </c>
      <c r="I424" s="143">
        <v>292899</v>
      </c>
      <c r="J424" s="38"/>
      <c r="K424" s="9" t="s">
        <v>930</v>
      </c>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row>
    <row r="425" spans="2:235" s="40" customFormat="1" ht="78.75" x14ac:dyDescent="0.25">
      <c r="B425" s="177"/>
      <c r="C425" s="8">
        <f t="shared" si="0"/>
        <v>419</v>
      </c>
      <c r="D425" s="71" t="s">
        <v>3192</v>
      </c>
      <c r="E425" s="71" t="s">
        <v>924</v>
      </c>
      <c r="F425" s="71" t="s">
        <v>931</v>
      </c>
      <c r="G425" s="11" t="s">
        <v>4320</v>
      </c>
      <c r="H425" s="11" t="s">
        <v>932</v>
      </c>
      <c r="I425" s="143">
        <f>1571302+326962</f>
        <v>1898264</v>
      </c>
      <c r="J425" s="38"/>
      <c r="K425" s="9" t="s">
        <v>933</v>
      </c>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c r="EU425" s="33"/>
      <c r="EV425" s="33"/>
      <c r="EW425" s="33"/>
      <c r="EX425" s="33"/>
      <c r="EY425" s="33"/>
      <c r="EZ425" s="33"/>
      <c r="FA425" s="33"/>
      <c r="FB425" s="33"/>
      <c r="FC425" s="33"/>
      <c r="FD425" s="33"/>
      <c r="FE425" s="33"/>
      <c r="FF425" s="33"/>
      <c r="FG425" s="33"/>
      <c r="FH425" s="33"/>
      <c r="FI425" s="33"/>
      <c r="FJ425" s="33"/>
      <c r="FK425" s="33"/>
      <c r="FL425" s="33"/>
      <c r="FM425" s="33"/>
      <c r="FN425" s="33"/>
      <c r="FO425" s="33"/>
      <c r="FP425" s="33"/>
      <c r="FQ425" s="33"/>
      <c r="FR425" s="33"/>
      <c r="FS425" s="33"/>
      <c r="FT425" s="33"/>
      <c r="FU425" s="33"/>
      <c r="FV425" s="33"/>
      <c r="FW425" s="33"/>
      <c r="FX425" s="33"/>
      <c r="FY425" s="33"/>
      <c r="FZ425" s="33"/>
      <c r="GA425" s="33"/>
      <c r="GB425" s="33"/>
      <c r="GC425" s="33"/>
      <c r="GD425" s="33"/>
      <c r="GE425" s="33"/>
      <c r="GF425" s="33"/>
      <c r="GG425" s="33"/>
      <c r="GH425" s="33"/>
      <c r="GI425" s="33"/>
      <c r="GJ425" s="33"/>
      <c r="GK425" s="33"/>
      <c r="GL425" s="33"/>
      <c r="GM425" s="33"/>
      <c r="GN425" s="33"/>
      <c r="GO425" s="33"/>
      <c r="GP425" s="33"/>
      <c r="GQ425" s="33"/>
      <c r="GR425" s="33"/>
      <c r="GS425" s="33"/>
      <c r="GT425" s="33"/>
      <c r="GU425" s="33"/>
      <c r="GV425" s="33"/>
      <c r="GW425" s="33"/>
      <c r="GX425" s="33"/>
      <c r="GY425" s="33"/>
      <c r="GZ425" s="33"/>
      <c r="HA425" s="33"/>
      <c r="HB425" s="33"/>
      <c r="HC425" s="33"/>
      <c r="HD425" s="33"/>
      <c r="HE425" s="33"/>
      <c r="HF425" s="33"/>
      <c r="HG425" s="33"/>
      <c r="HH425" s="33"/>
      <c r="HI425" s="33"/>
      <c r="HJ425" s="33"/>
      <c r="HK425" s="33"/>
      <c r="HL425" s="33"/>
      <c r="HM425" s="33"/>
      <c r="HN425" s="33"/>
      <c r="HO425" s="33"/>
      <c r="HP425" s="33"/>
      <c r="HQ425" s="33"/>
      <c r="HR425" s="33"/>
      <c r="HS425" s="33"/>
      <c r="HT425" s="33"/>
      <c r="HU425" s="33"/>
      <c r="HV425" s="33"/>
      <c r="HW425" s="33"/>
      <c r="HX425" s="33"/>
      <c r="HY425" s="33"/>
      <c r="HZ425" s="33"/>
      <c r="IA425" s="33"/>
    </row>
    <row r="426" spans="2:235" s="40" customFormat="1" ht="94.5" x14ac:dyDescent="0.25">
      <c r="B426" s="177"/>
      <c r="C426" s="8">
        <f t="shared" si="0"/>
        <v>420</v>
      </c>
      <c r="D426" s="76" t="s">
        <v>3193</v>
      </c>
      <c r="E426" s="77" t="s">
        <v>934</v>
      </c>
      <c r="F426" s="76" t="s">
        <v>935</v>
      </c>
      <c r="G426" s="13" t="s">
        <v>936</v>
      </c>
      <c r="H426" s="10">
        <v>41426</v>
      </c>
      <c r="I426" s="143">
        <f>7999853.36+8129305.48</f>
        <v>16129158.84</v>
      </c>
      <c r="J426" s="38"/>
      <c r="K426" s="9" t="s">
        <v>937</v>
      </c>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3"/>
      <c r="FH426" s="33"/>
      <c r="FI426" s="33"/>
      <c r="FJ426" s="33"/>
      <c r="FK426" s="33"/>
      <c r="FL426" s="33"/>
      <c r="FM426" s="33"/>
      <c r="FN426" s="33"/>
      <c r="FO426" s="33"/>
      <c r="FP426" s="33"/>
      <c r="FQ426" s="33"/>
      <c r="FR426" s="33"/>
      <c r="FS426" s="33"/>
      <c r="FT426" s="33"/>
      <c r="FU426" s="33"/>
      <c r="FV426" s="33"/>
      <c r="FW426" s="33"/>
      <c r="FX426" s="33"/>
      <c r="FY426" s="33"/>
      <c r="FZ426" s="33"/>
      <c r="GA426" s="33"/>
      <c r="GB426" s="33"/>
      <c r="GC426" s="33"/>
      <c r="GD426" s="33"/>
      <c r="GE426" s="33"/>
      <c r="GF426" s="33"/>
      <c r="GG426" s="33"/>
      <c r="GH426" s="33"/>
      <c r="GI426" s="33"/>
      <c r="GJ426" s="33"/>
      <c r="GK426" s="33"/>
      <c r="GL426" s="33"/>
      <c r="GM426" s="33"/>
      <c r="GN426" s="33"/>
      <c r="GO426" s="33"/>
      <c r="GP426" s="33"/>
      <c r="GQ426" s="33"/>
      <c r="GR426" s="33"/>
      <c r="GS426" s="33"/>
      <c r="GT426" s="33"/>
      <c r="GU426" s="33"/>
      <c r="GV426" s="33"/>
      <c r="GW426" s="33"/>
      <c r="GX426" s="33"/>
      <c r="GY426" s="33"/>
      <c r="GZ426" s="33"/>
      <c r="HA426" s="33"/>
      <c r="HB426" s="33"/>
      <c r="HC426" s="33"/>
      <c r="HD426" s="33"/>
      <c r="HE426" s="33"/>
      <c r="HF426" s="33"/>
      <c r="HG426" s="33"/>
      <c r="HH426" s="33"/>
      <c r="HI426" s="33"/>
      <c r="HJ426" s="33"/>
      <c r="HK426" s="33"/>
      <c r="HL426" s="33"/>
      <c r="HM426" s="33"/>
      <c r="HN426" s="33"/>
      <c r="HO426" s="33"/>
      <c r="HP426" s="33"/>
      <c r="HQ426" s="33"/>
      <c r="HR426" s="33"/>
      <c r="HS426" s="33"/>
      <c r="HT426" s="33"/>
      <c r="HU426" s="33"/>
      <c r="HV426" s="33"/>
      <c r="HW426" s="33"/>
      <c r="HX426" s="33"/>
      <c r="HY426" s="33"/>
      <c r="HZ426" s="33"/>
      <c r="IA426" s="33"/>
    </row>
    <row r="427" spans="2:235" s="40" customFormat="1" ht="110.25" x14ac:dyDescent="0.25">
      <c r="B427" s="177"/>
      <c r="C427" s="8">
        <f t="shared" si="0"/>
        <v>421</v>
      </c>
      <c r="D427" s="71" t="s">
        <v>3118</v>
      </c>
      <c r="E427" s="72" t="s">
        <v>938</v>
      </c>
      <c r="F427" s="71" t="s">
        <v>939</v>
      </c>
      <c r="G427" s="4" t="s">
        <v>940</v>
      </c>
      <c r="H427" s="10">
        <v>42180</v>
      </c>
      <c r="I427" s="134">
        <v>3346802</v>
      </c>
      <c r="J427" s="38"/>
      <c r="K427" s="9" t="s">
        <v>941</v>
      </c>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row>
    <row r="428" spans="2:235" s="40" customFormat="1" ht="78.75" x14ac:dyDescent="0.25">
      <c r="B428" s="177"/>
      <c r="C428" s="8">
        <f t="shared" si="0"/>
        <v>422</v>
      </c>
      <c r="D428" s="78" t="s">
        <v>3185</v>
      </c>
      <c r="E428" s="79" t="s">
        <v>942</v>
      </c>
      <c r="F428" s="13" t="s">
        <v>943</v>
      </c>
      <c r="G428" s="11" t="s">
        <v>4319</v>
      </c>
      <c r="H428" s="12">
        <v>42058</v>
      </c>
      <c r="I428" s="144">
        <v>31874.31</v>
      </c>
      <c r="J428" s="38"/>
      <c r="K428" s="9" t="s">
        <v>944</v>
      </c>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c r="EU428" s="33"/>
      <c r="EV428" s="33"/>
      <c r="EW428" s="33"/>
      <c r="EX428" s="33"/>
      <c r="EY428" s="33"/>
      <c r="EZ428" s="33"/>
      <c r="FA428" s="33"/>
      <c r="FB428" s="33"/>
      <c r="FC428" s="33"/>
      <c r="FD428" s="33"/>
      <c r="FE428" s="33"/>
      <c r="FF428" s="33"/>
      <c r="FG428" s="33"/>
      <c r="FH428" s="33"/>
      <c r="FI428" s="33"/>
      <c r="FJ428" s="33"/>
      <c r="FK428" s="33"/>
      <c r="FL428" s="33"/>
      <c r="FM428" s="33"/>
      <c r="FN428" s="33"/>
      <c r="FO428" s="33"/>
      <c r="FP428" s="33"/>
      <c r="FQ428" s="33"/>
      <c r="FR428" s="33"/>
      <c r="FS428" s="33"/>
      <c r="FT428" s="33"/>
      <c r="FU428" s="33"/>
      <c r="FV428" s="33"/>
      <c r="FW428" s="33"/>
      <c r="FX428" s="33"/>
      <c r="FY428" s="33"/>
      <c r="FZ428" s="33"/>
      <c r="GA428" s="33"/>
      <c r="GB428" s="33"/>
      <c r="GC428" s="33"/>
      <c r="GD428" s="33"/>
      <c r="GE428" s="33"/>
      <c r="GF428" s="33"/>
      <c r="GG428" s="33"/>
      <c r="GH428" s="33"/>
      <c r="GI428" s="33"/>
      <c r="GJ428" s="33"/>
      <c r="GK428" s="33"/>
      <c r="GL428" s="33"/>
      <c r="GM428" s="33"/>
      <c r="GN428" s="33"/>
      <c r="GO428" s="33"/>
      <c r="GP428" s="33"/>
      <c r="GQ428" s="33"/>
      <c r="GR428" s="33"/>
      <c r="GS428" s="33"/>
      <c r="GT428" s="33"/>
      <c r="GU428" s="33"/>
      <c r="GV428" s="33"/>
      <c r="GW428" s="33"/>
      <c r="GX428" s="33"/>
      <c r="GY428" s="33"/>
      <c r="GZ428" s="33"/>
      <c r="HA428" s="33"/>
      <c r="HB428" s="33"/>
      <c r="HC428" s="33"/>
      <c r="HD428" s="33"/>
      <c r="HE428" s="33"/>
      <c r="HF428" s="33"/>
      <c r="HG428" s="33"/>
      <c r="HH428" s="33"/>
      <c r="HI428" s="33"/>
      <c r="HJ428" s="33"/>
      <c r="HK428" s="33"/>
      <c r="HL428" s="33"/>
      <c r="HM428" s="33"/>
      <c r="HN428" s="33"/>
      <c r="HO428" s="33"/>
      <c r="HP428" s="33"/>
      <c r="HQ428" s="33"/>
      <c r="HR428" s="33"/>
      <c r="HS428" s="33"/>
      <c r="HT428" s="33"/>
      <c r="HU428" s="33"/>
      <c r="HV428" s="33"/>
      <c r="HW428" s="33"/>
      <c r="HX428" s="33"/>
      <c r="HY428" s="33"/>
      <c r="HZ428" s="33"/>
      <c r="IA428" s="33"/>
    </row>
    <row r="429" spans="2:235" s="40" customFormat="1" ht="94.5" x14ac:dyDescent="0.25">
      <c r="B429" s="177"/>
      <c r="C429" s="8">
        <f t="shared" si="0"/>
        <v>423</v>
      </c>
      <c r="D429" s="71" t="s">
        <v>3194</v>
      </c>
      <c r="E429" s="71" t="s">
        <v>945</v>
      </c>
      <c r="F429" s="71" t="s">
        <v>946</v>
      </c>
      <c r="G429" s="4" t="s">
        <v>947</v>
      </c>
      <c r="H429" s="10">
        <v>42182</v>
      </c>
      <c r="I429" s="134">
        <f>540896.06+1093275.86</f>
        <v>1634171.9200000002</v>
      </c>
      <c r="J429" s="38"/>
      <c r="K429" s="9" t="s">
        <v>948</v>
      </c>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c r="EU429" s="33"/>
      <c r="EV429" s="33"/>
      <c r="EW429" s="33"/>
      <c r="EX429" s="33"/>
      <c r="EY429" s="33"/>
      <c r="EZ429" s="33"/>
      <c r="FA429" s="33"/>
      <c r="FB429" s="33"/>
      <c r="FC429" s="33"/>
      <c r="FD429" s="33"/>
      <c r="FE429" s="33"/>
      <c r="FF429" s="33"/>
      <c r="FG429" s="33"/>
      <c r="FH429" s="33"/>
      <c r="FI429" s="33"/>
      <c r="FJ429" s="33"/>
      <c r="FK429" s="33"/>
      <c r="FL429" s="33"/>
      <c r="FM429" s="33"/>
      <c r="FN429" s="33"/>
      <c r="FO429" s="33"/>
      <c r="FP429" s="33"/>
      <c r="FQ429" s="33"/>
      <c r="FR429" s="33"/>
      <c r="FS429" s="33"/>
      <c r="FT429" s="33"/>
      <c r="FU429" s="33"/>
      <c r="FV429" s="33"/>
      <c r="FW429" s="33"/>
      <c r="FX429" s="33"/>
      <c r="FY429" s="33"/>
      <c r="FZ429" s="33"/>
      <c r="GA429" s="33"/>
      <c r="GB429" s="33"/>
      <c r="GC429" s="33"/>
      <c r="GD429" s="33"/>
      <c r="GE429" s="33"/>
      <c r="GF429" s="33"/>
      <c r="GG429" s="33"/>
      <c r="GH429" s="33"/>
      <c r="GI429" s="33"/>
      <c r="GJ429" s="33"/>
      <c r="GK429" s="33"/>
      <c r="GL429" s="33"/>
      <c r="GM429" s="33"/>
      <c r="GN429" s="33"/>
      <c r="GO429" s="33"/>
      <c r="GP429" s="33"/>
      <c r="GQ429" s="33"/>
      <c r="GR429" s="33"/>
      <c r="GS429" s="33"/>
      <c r="GT429" s="33"/>
      <c r="GU429" s="33"/>
      <c r="GV429" s="33"/>
      <c r="GW429" s="33"/>
      <c r="GX429" s="33"/>
      <c r="GY429" s="33"/>
      <c r="GZ429" s="33"/>
      <c r="HA429" s="33"/>
      <c r="HB429" s="33"/>
      <c r="HC429" s="33"/>
      <c r="HD429" s="33"/>
      <c r="HE429" s="33"/>
      <c r="HF429" s="33"/>
      <c r="HG429" s="33"/>
      <c r="HH429" s="33"/>
      <c r="HI429" s="33"/>
      <c r="HJ429" s="33"/>
      <c r="HK429" s="33"/>
      <c r="HL429" s="33"/>
      <c r="HM429" s="33"/>
      <c r="HN429" s="33"/>
      <c r="HO429" s="33"/>
      <c r="HP429" s="33"/>
      <c r="HQ429" s="33"/>
      <c r="HR429" s="33"/>
      <c r="HS429" s="33"/>
      <c r="HT429" s="33"/>
      <c r="HU429" s="33"/>
      <c r="HV429" s="33"/>
      <c r="HW429" s="33"/>
      <c r="HX429" s="33"/>
      <c r="HY429" s="33"/>
      <c r="HZ429" s="33"/>
      <c r="IA429" s="33"/>
    </row>
    <row r="430" spans="2:235" s="40" customFormat="1" ht="110.25" x14ac:dyDescent="0.25">
      <c r="B430" s="177"/>
      <c r="C430" s="8">
        <f t="shared" si="0"/>
        <v>424</v>
      </c>
      <c r="D430" s="71" t="s">
        <v>3195</v>
      </c>
      <c r="E430" s="72" t="s">
        <v>949</v>
      </c>
      <c r="F430" s="71" t="s">
        <v>3000</v>
      </c>
      <c r="G430" s="11" t="s">
        <v>4317</v>
      </c>
      <c r="H430" s="10">
        <v>42228</v>
      </c>
      <c r="I430" s="134">
        <v>548785.05000000005</v>
      </c>
      <c r="J430" s="38"/>
      <c r="K430" s="9" t="s">
        <v>950</v>
      </c>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row>
    <row r="431" spans="2:235" s="40" customFormat="1" ht="110.25" x14ac:dyDescent="0.25">
      <c r="B431" s="177"/>
      <c r="C431" s="8">
        <f t="shared" si="0"/>
        <v>425</v>
      </c>
      <c r="D431" s="72" t="s">
        <v>3196</v>
      </c>
      <c r="E431" s="72" t="s">
        <v>951</v>
      </c>
      <c r="F431" s="75" t="s">
        <v>952</v>
      </c>
      <c r="G431" s="160" t="s">
        <v>4318</v>
      </c>
      <c r="H431" s="10">
        <v>42174</v>
      </c>
      <c r="I431" s="134">
        <v>1672509.73</v>
      </c>
      <c r="J431" s="38"/>
      <c r="K431" s="9" t="s">
        <v>953</v>
      </c>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row>
    <row r="432" spans="2:235" s="40" customFormat="1" ht="78.75" x14ac:dyDescent="0.25">
      <c r="B432" s="177"/>
      <c r="C432" s="8">
        <f t="shared" si="0"/>
        <v>426</v>
      </c>
      <c r="D432" s="71" t="s">
        <v>3197</v>
      </c>
      <c r="E432" s="72" t="s">
        <v>954</v>
      </c>
      <c r="F432" s="71" t="s">
        <v>955</v>
      </c>
      <c r="G432" s="11" t="s">
        <v>4315</v>
      </c>
      <c r="H432" s="10">
        <v>42284</v>
      </c>
      <c r="I432" s="134">
        <v>322496</v>
      </c>
      <c r="J432" s="38"/>
      <c r="K432" s="9" t="s">
        <v>2824</v>
      </c>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row>
    <row r="433" spans="2:235" s="40" customFormat="1" ht="78.75" x14ac:dyDescent="0.25">
      <c r="B433" s="177"/>
      <c r="C433" s="8">
        <f t="shared" si="0"/>
        <v>427</v>
      </c>
      <c r="D433" s="71" t="s">
        <v>3197</v>
      </c>
      <c r="E433" s="72" t="s">
        <v>956</v>
      </c>
      <c r="F433" s="13" t="s">
        <v>957</v>
      </c>
      <c r="G433" s="11" t="s">
        <v>4316</v>
      </c>
      <c r="H433" s="10">
        <v>40882</v>
      </c>
      <c r="I433" s="134">
        <v>649361</v>
      </c>
      <c r="J433" s="38"/>
      <c r="K433" s="9" t="s">
        <v>2825</v>
      </c>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row>
    <row r="434" spans="2:235" s="40" customFormat="1" ht="110.25" x14ac:dyDescent="0.25">
      <c r="B434" s="177"/>
      <c r="C434" s="8">
        <f t="shared" si="0"/>
        <v>428</v>
      </c>
      <c r="D434" s="72" t="s">
        <v>3198</v>
      </c>
      <c r="E434" s="72" t="s">
        <v>958</v>
      </c>
      <c r="F434" s="75" t="s">
        <v>959</v>
      </c>
      <c r="G434" s="11" t="s">
        <v>4314</v>
      </c>
      <c r="H434" s="10">
        <v>42305</v>
      </c>
      <c r="I434" s="134">
        <v>1259676</v>
      </c>
      <c r="J434" s="38"/>
      <c r="K434" s="9" t="s">
        <v>960</v>
      </c>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c r="BF434" s="33"/>
      <c r="BG434" s="33"/>
      <c r="BH434" s="33"/>
      <c r="BI434" s="33"/>
      <c r="BJ434" s="33"/>
      <c r="BK434" s="33"/>
      <c r="BL434" s="33"/>
      <c r="BM434" s="33"/>
      <c r="BN434" s="33"/>
      <c r="BO434" s="33"/>
      <c r="BP434" s="33"/>
      <c r="BQ434" s="33"/>
      <c r="BR434" s="33"/>
      <c r="BS434" s="33"/>
      <c r="BT434" s="33"/>
      <c r="BU434" s="33"/>
      <c r="BV434" s="33"/>
      <c r="BW434" s="33"/>
      <c r="BX434" s="33"/>
      <c r="BY434" s="33"/>
      <c r="BZ434" s="33"/>
      <c r="CA434" s="33"/>
      <c r="CB434" s="33"/>
      <c r="CC434" s="33"/>
      <c r="CD434" s="33"/>
      <c r="CE434" s="33"/>
      <c r="CF434" s="33"/>
      <c r="CG434" s="33"/>
      <c r="CH434" s="33"/>
      <c r="CI434" s="33"/>
      <c r="CJ434" s="33"/>
      <c r="CK434" s="33"/>
      <c r="CL434" s="33"/>
      <c r="CM434" s="33"/>
      <c r="CN434" s="33"/>
      <c r="CO434" s="33"/>
      <c r="CP434" s="33"/>
      <c r="CQ434" s="33"/>
      <c r="CR434" s="33"/>
      <c r="CS434" s="33"/>
      <c r="CT434" s="33"/>
      <c r="CU434" s="33"/>
      <c r="CV434" s="33"/>
      <c r="CW434" s="33"/>
      <c r="CX434" s="33"/>
      <c r="CY434" s="33"/>
      <c r="CZ434" s="33"/>
      <c r="DA434" s="33"/>
      <c r="DB434" s="33"/>
      <c r="DC434" s="33"/>
      <c r="DD434" s="33"/>
      <c r="DE434" s="33"/>
      <c r="DF434" s="33"/>
      <c r="DG434" s="33"/>
      <c r="DH434" s="33"/>
      <c r="DI434" s="33"/>
      <c r="DJ434" s="33"/>
      <c r="DK434" s="33"/>
      <c r="DL434" s="33"/>
      <c r="DM434" s="33"/>
      <c r="DN434" s="33"/>
      <c r="DO434" s="33"/>
      <c r="DP434" s="33"/>
      <c r="DQ434" s="33"/>
      <c r="DR434" s="33"/>
      <c r="DS434" s="33"/>
      <c r="DT434" s="33"/>
      <c r="DU434" s="33"/>
      <c r="DV434" s="33"/>
      <c r="DW434" s="33"/>
      <c r="DX434" s="33"/>
      <c r="DY434" s="33"/>
      <c r="DZ434" s="33"/>
      <c r="EA434" s="33"/>
      <c r="EB434" s="33"/>
      <c r="EC434" s="33"/>
      <c r="ED434" s="33"/>
      <c r="EE434" s="33"/>
      <c r="EF434" s="33"/>
      <c r="EG434" s="33"/>
      <c r="EH434" s="33"/>
      <c r="EI434" s="33"/>
      <c r="EJ434" s="33"/>
      <c r="EK434" s="33"/>
      <c r="EL434" s="33"/>
      <c r="EM434" s="33"/>
      <c r="EN434" s="33"/>
      <c r="EO434" s="33"/>
      <c r="EP434" s="33"/>
      <c r="EQ434" s="33"/>
      <c r="ER434" s="33"/>
      <c r="ES434" s="33"/>
      <c r="ET434" s="33"/>
      <c r="EU434" s="33"/>
      <c r="EV434" s="33"/>
      <c r="EW434" s="33"/>
      <c r="EX434" s="33"/>
      <c r="EY434" s="33"/>
      <c r="EZ434" s="33"/>
      <c r="FA434" s="33"/>
      <c r="FB434" s="33"/>
      <c r="FC434" s="33"/>
      <c r="FD434" s="33"/>
      <c r="FE434" s="33"/>
      <c r="FF434" s="33"/>
      <c r="FG434" s="33"/>
      <c r="FH434" s="33"/>
      <c r="FI434" s="33"/>
      <c r="FJ434" s="33"/>
      <c r="FK434" s="33"/>
      <c r="FL434" s="33"/>
      <c r="FM434" s="33"/>
      <c r="FN434" s="33"/>
      <c r="FO434" s="33"/>
      <c r="FP434" s="33"/>
      <c r="FQ434" s="33"/>
      <c r="FR434" s="33"/>
      <c r="FS434" s="33"/>
      <c r="FT434" s="33"/>
      <c r="FU434" s="33"/>
      <c r="FV434" s="33"/>
      <c r="FW434" s="33"/>
      <c r="FX434" s="33"/>
      <c r="FY434" s="33"/>
      <c r="FZ434" s="33"/>
      <c r="GA434" s="33"/>
      <c r="GB434" s="33"/>
      <c r="GC434" s="33"/>
      <c r="GD434" s="33"/>
      <c r="GE434" s="33"/>
      <c r="GF434" s="33"/>
      <c r="GG434" s="33"/>
      <c r="GH434" s="33"/>
      <c r="GI434" s="33"/>
      <c r="GJ434" s="33"/>
      <c r="GK434" s="33"/>
      <c r="GL434" s="33"/>
      <c r="GM434" s="33"/>
      <c r="GN434" s="33"/>
      <c r="GO434" s="33"/>
      <c r="GP434" s="33"/>
      <c r="GQ434" s="33"/>
      <c r="GR434" s="33"/>
      <c r="GS434" s="33"/>
      <c r="GT434" s="33"/>
      <c r="GU434" s="33"/>
      <c r="GV434" s="33"/>
      <c r="GW434" s="33"/>
      <c r="GX434" s="33"/>
      <c r="GY434" s="33"/>
      <c r="GZ434" s="33"/>
      <c r="HA434" s="33"/>
      <c r="HB434" s="33"/>
      <c r="HC434" s="33"/>
      <c r="HD434" s="33"/>
      <c r="HE434" s="33"/>
      <c r="HF434" s="33"/>
      <c r="HG434" s="33"/>
      <c r="HH434" s="33"/>
      <c r="HI434" s="33"/>
      <c r="HJ434" s="33"/>
      <c r="HK434" s="33"/>
      <c r="HL434" s="33"/>
      <c r="HM434" s="33"/>
      <c r="HN434" s="33"/>
      <c r="HO434" s="33"/>
      <c r="HP434" s="33"/>
      <c r="HQ434" s="33"/>
      <c r="HR434" s="33"/>
      <c r="HS434" s="33"/>
      <c r="HT434" s="33"/>
      <c r="HU434" s="33"/>
      <c r="HV434" s="33"/>
      <c r="HW434" s="33"/>
      <c r="HX434" s="33"/>
      <c r="HY434" s="33"/>
      <c r="HZ434" s="33"/>
      <c r="IA434" s="33"/>
    </row>
    <row r="435" spans="2:235" s="40" customFormat="1" ht="63" x14ac:dyDescent="0.25">
      <c r="B435" s="177"/>
      <c r="C435" s="8">
        <f t="shared" si="0"/>
        <v>429</v>
      </c>
      <c r="D435" s="72" t="s">
        <v>3199</v>
      </c>
      <c r="E435" s="72" t="s">
        <v>961</v>
      </c>
      <c r="F435" s="72" t="s">
        <v>962</v>
      </c>
      <c r="G435" s="4" t="s">
        <v>963</v>
      </c>
      <c r="H435" s="10">
        <v>42175</v>
      </c>
      <c r="I435" s="134">
        <f>207900+502200</f>
        <v>710100</v>
      </c>
      <c r="J435" s="38"/>
      <c r="K435" s="9" t="s">
        <v>964</v>
      </c>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c r="BF435" s="33"/>
      <c r="BG435" s="33"/>
      <c r="BH435" s="33"/>
      <c r="BI435" s="33"/>
      <c r="BJ435" s="33"/>
      <c r="BK435" s="33"/>
      <c r="BL435" s="33"/>
      <c r="BM435" s="33"/>
      <c r="BN435" s="33"/>
      <c r="BO435" s="33"/>
      <c r="BP435" s="33"/>
      <c r="BQ435" s="33"/>
      <c r="BR435" s="33"/>
      <c r="BS435" s="33"/>
      <c r="BT435" s="33"/>
      <c r="BU435" s="33"/>
      <c r="BV435" s="33"/>
      <c r="BW435" s="33"/>
      <c r="BX435" s="33"/>
      <c r="BY435" s="33"/>
      <c r="BZ435" s="33"/>
      <c r="CA435" s="33"/>
      <c r="CB435" s="33"/>
      <c r="CC435" s="33"/>
      <c r="CD435" s="33"/>
      <c r="CE435" s="33"/>
      <c r="CF435" s="33"/>
      <c r="CG435" s="33"/>
      <c r="CH435" s="33"/>
      <c r="CI435" s="33"/>
      <c r="CJ435" s="33"/>
      <c r="CK435" s="33"/>
      <c r="CL435" s="33"/>
      <c r="CM435" s="33"/>
      <c r="CN435" s="33"/>
      <c r="CO435" s="33"/>
      <c r="CP435" s="33"/>
      <c r="CQ435" s="33"/>
      <c r="CR435" s="33"/>
      <c r="CS435" s="33"/>
      <c r="CT435" s="33"/>
      <c r="CU435" s="33"/>
      <c r="CV435" s="33"/>
      <c r="CW435" s="33"/>
      <c r="CX435" s="33"/>
      <c r="CY435" s="33"/>
      <c r="CZ435" s="33"/>
      <c r="DA435" s="33"/>
      <c r="DB435" s="33"/>
      <c r="DC435" s="33"/>
      <c r="DD435" s="33"/>
      <c r="DE435" s="33"/>
      <c r="DF435" s="33"/>
      <c r="DG435" s="33"/>
      <c r="DH435" s="33"/>
      <c r="DI435" s="33"/>
      <c r="DJ435" s="33"/>
      <c r="DK435" s="33"/>
      <c r="DL435" s="33"/>
      <c r="DM435" s="33"/>
      <c r="DN435" s="33"/>
      <c r="DO435" s="33"/>
      <c r="DP435" s="33"/>
      <c r="DQ435" s="33"/>
      <c r="DR435" s="33"/>
      <c r="DS435" s="33"/>
      <c r="DT435" s="33"/>
      <c r="DU435" s="33"/>
      <c r="DV435" s="33"/>
      <c r="DW435" s="33"/>
      <c r="DX435" s="33"/>
      <c r="DY435" s="33"/>
      <c r="DZ435" s="33"/>
      <c r="EA435" s="33"/>
      <c r="EB435" s="33"/>
      <c r="EC435" s="33"/>
      <c r="ED435" s="33"/>
      <c r="EE435" s="33"/>
      <c r="EF435" s="33"/>
      <c r="EG435" s="33"/>
      <c r="EH435" s="33"/>
      <c r="EI435" s="33"/>
      <c r="EJ435" s="33"/>
      <c r="EK435" s="33"/>
      <c r="EL435" s="33"/>
      <c r="EM435" s="33"/>
      <c r="EN435" s="33"/>
      <c r="EO435" s="33"/>
      <c r="EP435" s="33"/>
      <c r="EQ435" s="33"/>
      <c r="ER435" s="33"/>
      <c r="ES435" s="33"/>
      <c r="ET435" s="33"/>
      <c r="EU435" s="33"/>
      <c r="EV435" s="33"/>
      <c r="EW435" s="33"/>
      <c r="EX435" s="33"/>
      <c r="EY435" s="33"/>
      <c r="EZ435" s="33"/>
      <c r="FA435" s="33"/>
      <c r="FB435" s="33"/>
      <c r="FC435" s="33"/>
      <c r="FD435" s="33"/>
      <c r="FE435" s="33"/>
      <c r="FF435" s="33"/>
      <c r="FG435" s="33"/>
      <c r="FH435" s="33"/>
      <c r="FI435" s="33"/>
      <c r="FJ435" s="33"/>
      <c r="FK435" s="33"/>
      <c r="FL435" s="33"/>
      <c r="FM435" s="33"/>
      <c r="FN435" s="33"/>
      <c r="FO435" s="33"/>
      <c r="FP435" s="33"/>
      <c r="FQ435" s="33"/>
      <c r="FR435" s="33"/>
      <c r="FS435" s="33"/>
      <c r="FT435" s="33"/>
      <c r="FU435" s="33"/>
      <c r="FV435" s="33"/>
      <c r="FW435" s="33"/>
      <c r="FX435" s="33"/>
      <c r="FY435" s="33"/>
      <c r="FZ435" s="33"/>
      <c r="GA435" s="33"/>
      <c r="GB435" s="33"/>
      <c r="GC435" s="33"/>
      <c r="GD435" s="33"/>
      <c r="GE435" s="33"/>
      <c r="GF435" s="33"/>
      <c r="GG435" s="33"/>
      <c r="GH435" s="33"/>
      <c r="GI435" s="33"/>
      <c r="GJ435" s="33"/>
      <c r="GK435" s="33"/>
      <c r="GL435" s="33"/>
      <c r="GM435" s="33"/>
      <c r="GN435" s="33"/>
      <c r="GO435" s="33"/>
      <c r="GP435" s="33"/>
      <c r="GQ435" s="33"/>
      <c r="GR435" s="33"/>
      <c r="GS435" s="33"/>
      <c r="GT435" s="33"/>
      <c r="GU435" s="33"/>
      <c r="GV435" s="33"/>
      <c r="GW435" s="33"/>
      <c r="GX435" s="33"/>
      <c r="GY435" s="33"/>
      <c r="GZ435" s="33"/>
      <c r="HA435" s="33"/>
      <c r="HB435" s="33"/>
      <c r="HC435" s="33"/>
      <c r="HD435" s="33"/>
      <c r="HE435" s="33"/>
      <c r="HF435" s="33"/>
      <c r="HG435" s="33"/>
      <c r="HH435" s="33"/>
      <c r="HI435" s="33"/>
      <c r="HJ435" s="33"/>
      <c r="HK435" s="33"/>
      <c r="HL435" s="33"/>
      <c r="HM435" s="33"/>
      <c r="HN435" s="33"/>
      <c r="HO435" s="33"/>
      <c r="HP435" s="33"/>
      <c r="HQ435" s="33"/>
      <c r="HR435" s="33"/>
      <c r="HS435" s="33"/>
      <c r="HT435" s="33"/>
      <c r="HU435" s="33"/>
      <c r="HV435" s="33"/>
      <c r="HW435" s="33"/>
      <c r="HX435" s="33"/>
      <c r="HY435" s="33"/>
      <c r="HZ435" s="33"/>
      <c r="IA435" s="33"/>
    </row>
    <row r="436" spans="2:235" s="40" customFormat="1" ht="78.75" x14ac:dyDescent="0.25">
      <c r="B436" s="177"/>
      <c r="C436" s="8">
        <f t="shared" si="0"/>
        <v>430</v>
      </c>
      <c r="D436" s="13" t="s">
        <v>3201</v>
      </c>
      <c r="E436" s="77" t="s">
        <v>965</v>
      </c>
      <c r="F436" s="78" t="s">
        <v>966</v>
      </c>
      <c r="G436" s="4" t="s">
        <v>967</v>
      </c>
      <c r="H436" s="12">
        <v>42309</v>
      </c>
      <c r="I436" s="134">
        <v>48998</v>
      </c>
      <c r="J436" s="38"/>
      <c r="K436" s="9" t="s">
        <v>968</v>
      </c>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c r="CA436" s="33"/>
      <c r="CB436" s="33"/>
      <c r="CC436" s="33"/>
      <c r="CD436" s="33"/>
      <c r="CE436" s="33"/>
      <c r="CF436" s="33"/>
      <c r="CG436" s="33"/>
      <c r="CH436" s="33"/>
      <c r="CI436" s="33"/>
      <c r="CJ436" s="33"/>
      <c r="CK436" s="33"/>
      <c r="CL436" s="33"/>
      <c r="CM436" s="33"/>
      <c r="CN436" s="33"/>
      <c r="CO436" s="33"/>
      <c r="CP436" s="33"/>
      <c r="CQ436" s="33"/>
      <c r="CR436" s="33"/>
      <c r="CS436" s="33"/>
      <c r="CT436" s="33"/>
      <c r="CU436" s="33"/>
      <c r="CV436" s="33"/>
      <c r="CW436" s="33"/>
      <c r="CX436" s="33"/>
      <c r="CY436" s="33"/>
      <c r="CZ436" s="33"/>
      <c r="DA436" s="33"/>
      <c r="DB436" s="33"/>
      <c r="DC436" s="33"/>
      <c r="DD436" s="33"/>
      <c r="DE436" s="33"/>
      <c r="DF436" s="33"/>
      <c r="DG436" s="33"/>
      <c r="DH436" s="33"/>
      <c r="DI436" s="33"/>
      <c r="DJ436" s="33"/>
      <c r="DK436" s="33"/>
      <c r="DL436" s="33"/>
      <c r="DM436" s="33"/>
      <c r="DN436" s="33"/>
      <c r="DO436" s="33"/>
      <c r="DP436" s="33"/>
      <c r="DQ436" s="33"/>
      <c r="DR436" s="33"/>
      <c r="DS436" s="33"/>
      <c r="DT436" s="33"/>
      <c r="DU436" s="33"/>
      <c r="DV436" s="33"/>
      <c r="DW436" s="33"/>
      <c r="DX436" s="33"/>
      <c r="DY436" s="33"/>
      <c r="DZ436" s="33"/>
      <c r="EA436" s="33"/>
      <c r="EB436" s="33"/>
      <c r="EC436" s="33"/>
      <c r="ED436" s="33"/>
      <c r="EE436" s="33"/>
      <c r="EF436" s="33"/>
      <c r="EG436" s="33"/>
      <c r="EH436" s="33"/>
      <c r="EI436" s="33"/>
      <c r="EJ436" s="33"/>
      <c r="EK436" s="33"/>
      <c r="EL436" s="33"/>
      <c r="EM436" s="33"/>
      <c r="EN436" s="33"/>
      <c r="EO436" s="33"/>
      <c r="EP436" s="33"/>
      <c r="EQ436" s="33"/>
      <c r="ER436" s="33"/>
      <c r="ES436" s="33"/>
      <c r="ET436" s="33"/>
      <c r="EU436" s="33"/>
      <c r="EV436" s="33"/>
      <c r="EW436" s="33"/>
      <c r="EX436" s="33"/>
      <c r="EY436" s="33"/>
      <c r="EZ436" s="33"/>
      <c r="FA436" s="33"/>
      <c r="FB436" s="33"/>
      <c r="FC436" s="33"/>
      <c r="FD436" s="33"/>
      <c r="FE436" s="33"/>
      <c r="FF436" s="33"/>
      <c r="FG436" s="33"/>
      <c r="FH436" s="33"/>
      <c r="FI436" s="33"/>
      <c r="FJ436" s="33"/>
      <c r="FK436" s="33"/>
      <c r="FL436" s="33"/>
      <c r="FM436" s="33"/>
      <c r="FN436" s="33"/>
      <c r="FO436" s="33"/>
      <c r="FP436" s="33"/>
      <c r="FQ436" s="33"/>
      <c r="FR436" s="33"/>
      <c r="FS436" s="33"/>
      <c r="FT436" s="33"/>
      <c r="FU436" s="33"/>
      <c r="FV436" s="33"/>
      <c r="FW436" s="33"/>
      <c r="FX436" s="33"/>
      <c r="FY436" s="33"/>
      <c r="FZ436" s="33"/>
      <c r="GA436" s="33"/>
      <c r="GB436" s="33"/>
      <c r="GC436" s="33"/>
      <c r="GD436" s="33"/>
      <c r="GE436" s="33"/>
      <c r="GF436" s="33"/>
      <c r="GG436" s="33"/>
      <c r="GH436" s="33"/>
      <c r="GI436" s="33"/>
      <c r="GJ436" s="33"/>
      <c r="GK436" s="33"/>
      <c r="GL436" s="33"/>
      <c r="GM436" s="33"/>
      <c r="GN436" s="33"/>
      <c r="GO436" s="33"/>
      <c r="GP436" s="33"/>
      <c r="GQ436" s="33"/>
      <c r="GR436" s="33"/>
      <c r="GS436" s="33"/>
      <c r="GT436" s="33"/>
      <c r="GU436" s="33"/>
      <c r="GV436" s="33"/>
      <c r="GW436" s="33"/>
      <c r="GX436" s="33"/>
      <c r="GY436" s="33"/>
      <c r="GZ436" s="33"/>
      <c r="HA436" s="33"/>
      <c r="HB436" s="33"/>
      <c r="HC436" s="33"/>
      <c r="HD436" s="33"/>
      <c r="HE436" s="33"/>
      <c r="HF436" s="33"/>
      <c r="HG436" s="33"/>
      <c r="HH436" s="33"/>
      <c r="HI436" s="33"/>
      <c r="HJ436" s="33"/>
      <c r="HK436" s="33"/>
      <c r="HL436" s="33"/>
      <c r="HM436" s="33"/>
      <c r="HN436" s="33"/>
      <c r="HO436" s="33"/>
      <c r="HP436" s="33"/>
      <c r="HQ436" s="33"/>
      <c r="HR436" s="33"/>
      <c r="HS436" s="33"/>
      <c r="HT436" s="33"/>
      <c r="HU436" s="33"/>
      <c r="HV436" s="33"/>
      <c r="HW436" s="33"/>
      <c r="HX436" s="33"/>
      <c r="HY436" s="33"/>
      <c r="HZ436" s="33"/>
      <c r="IA436" s="33"/>
    </row>
    <row r="437" spans="2:235" s="40" customFormat="1" ht="94.5" x14ac:dyDescent="0.25">
      <c r="B437" s="177"/>
      <c r="C437" s="8">
        <f t="shared" si="0"/>
        <v>431</v>
      </c>
      <c r="D437" s="72" t="s">
        <v>3200</v>
      </c>
      <c r="E437" s="72" t="s">
        <v>969</v>
      </c>
      <c r="F437" s="72" t="s">
        <v>970</v>
      </c>
      <c r="G437" s="4" t="s">
        <v>971</v>
      </c>
      <c r="H437" s="12">
        <v>41786</v>
      </c>
      <c r="I437" s="134">
        <v>473700</v>
      </c>
      <c r="J437" s="38"/>
      <c r="K437" s="9" t="s">
        <v>972</v>
      </c>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c r="BF437" s="33"/>
      <c r="BG437" s="33"/>
      <c r="BH437" s="33"/>
      <c r="BI437" s="33"/>
      <c r="BJ437" s="33"/>
      <c r="BK437" s="33"/>
      <c r="BL437" s="33"/>
      <c r="BM437" s="33"/>
      <c r="BN437" s="33"/>
      <c r="BO437" s="33"/>
      <c r="BP437" s="33"/>
      <c r="BQ437" s="33"/>
      <c r="BR437" s="33"/>
      <c r="BS437" s="33"/>
      <c r="BT437" s="33"/>
      <c r="BU437" s="33"/>
      <c r="BV437" s="33"/>
      <c r="BW437" s="33"/>
      <c r="BX437" s="33"/>
      <c r="BY437" s="33"/>
      <c r="BZ437" s="33"/>
      <c r="CA437" s="33"/>
      <c r="CB437" s="33"/>
      <c r="CC437" s="33"/>
      <c r="CD437" s="33"/>
      <c r="CE437" s="33"/>
      <c r="CF437" s="33"/>
      <c r="CG437" s="33"/>
      <c r="CH437" s="33"/>
      <c r="CI437" s="33"/>
      <c r="CJ437" s="33"/>
      <c r="CK437" s="33"/>
      <c r="CL437" s="33"/>
      <c r="CM437" s="33"/>
      <c r="CN437" s="33"/>
      <c r="CO437" s="33"/>
      <c r="CP437" s="33"/>
      <c r="CQ437" s="33"/>
      <c r="CR437" s="33"/>
      <c r="CS437" s="33"/>
      <c r="CT437" s="33"/>
      <c r="CU437" s="33"/>
      <c r="CV437" s="33"/>
      <c r="CW437" s="33"/>
      <c r="CX437" s="33"/>
      <c r="CY437" s="33"/>
      <c r="CZ437" s="33"/>
      <c r="DA437" s="33"/>
      <c r="DB437" s="33"/>
      <c r="DC437" s="33"/>
      <c r="DD437" s="33"/>
      <c r="DE437" s="33"/>
      <c r="DF437" s="33"/>
      <c r="DG437" s="33"/>
      <c r="DH437" s="33"/>
      <c r="DI437" s="33"/>
      <c r="DJ437" s="33"/>
      <c r="DK437" s="33"/>
      <c r="DL437" s="33"/>
      <c r="DM437" s="33"/>
      <c r="DN437" s="33"/>
      <c r="DO437" s="33"/>
      <c r="DP437" s="33"/>
      <c r="DQ437" s="33"/>
      <c r="DR437" s="33"/>
      <c r="DS437" s="33"/>
      <c r="DT437" s="33"/>
      <c r="DU437" s="33"/>
      <c r="DV437" s="33"/>
      <c r="DW437" s="33"/>
      <c r="DX437" s="33"/>
      <c r="DY437" s="33"/>
      <c r="DZ437" s="33"/>
      <c r="EA437" s="33"/>
      <c r="EB437" s="33"/>
      <c r="EC437" s="33"/>
      <c r="ED437" s="33"/>
      <c r="EE437" s="33"/>
      <c r="EF437" s="33"/>
      <c r="EG437" s="33"/>
      <c r="EH437" s="33"/>
      <c r="EI437" s="33"/>
      <c r="EJ437" s="33"/>
      <c r="EK437" s="33"/>
      <c r="EL437" s="33"/>
      <c r="EM437" s="33"/>
      <c r="EN437" s="33"/>
      <c r="EO437" s="33"/>
      <c r="EP437" s="33"/>
      <c r="EQ437" s="33"/>
      <c r="ER437" s="33"/>
      <c r="ES437" s="33"/>
      <c r="ET437" s="33"/>
      <c r="EU437" s="33"/>
      <c r="EV437" s="33"/>
      <c r="EW437" s="33"/>
      <c r="EX437" s="33"/>
      <c r="EY437" s="33"/>
      <c r="EZ437" s="33"/>
      <c r="FA437" s="33"/>
      <c r="FB437" s="33"/>
      <c r="FC437" s="33"/>
      <c r="FD437" s="33"/>
      <c r="FE437" s="33"/>
      <c r="FF437" s="33"/>
      <c r="FG437" s="33"/>
      <c r="FH437" s="33"/>
      <c r="FI437" s="33"/>
      <c r="FJ437" s="33"/>
      <c r="FK437" s="33"/>
      <c r="FL437" s="33"/>
      <c r="FM437" s="33"/>
      <c r="FN437" s="33"/>
      <c r="FO437" s="33"/>
      <c r="FP437" s="33"/>
      <c r="FQ437" s="33"/>
      <c r="FR437" s="33"/>
      <c r="FS437" s="33"/>
      <c r="FT437" s="33"/>
      <c r="FU437" s="33"/>
      <c r="FV437" s="33"/>
      <c r="FW437" s="33"/>
      <c r="FX437" s="33"/>
      <c r="FY437" s="33"/>
      <c r="FZ437" s="33"/>
      <c r="GA437" s="33"/>
      <c r="GB437" s="33"/>
      <c r="GC437" s="33"/>
      <c r="GD437" s="33"/>
      <c r="GE437" s="33"/>
      <c r="GF437" s="33"/>
      <c r="GG437" s="33"/>
      <c r="GH437" s="33"/>
      <c r="GI437" s="33"/>
      <c r="GJ437" s="33"/>
      <c r="GK437" s="33"/>
      <c r="GL437" s="33"/>
      <c r="GM437" s="33"/>
      <c r="GN437" s="33"/>
      <c r="GO437" s="33"/>
      <c r="GP437" s="33"/>
      <c r="GQ437" s="33"/>
      <c r="GR437" s="33"/>
      <c r="GS437" s="33"/>
      <c r="GT437" s="33"/>
      <c r="GU437" s="33"/>
      <c r="GV437" s="33"/>
      <c r="GW437" s="33"/>
      <c r="GX437" s="33"/>
      <c r="GY437" s="33"/>
      <c r="GZ437" s="33"/>
      <c r="HA437" s="33"/>
      <c r="HB437" s="33"/>
      <c r="HC437" s="33"/>
      <c r="HD437" s="33"/>
      <c r="HE437" s="33"/>
      <c r="HF437" s="33"/>
      <c r="HG437" s="33"/>
      <c r="HH437" s="33"/>
      <c r="HI437" s="33"/>
      <c r="HJ437" s="33"/>
      <c r="HK437" s="33"/>
      <c r="HL437" s="33"/>
      <c r="HM437" s="33"/>
      <c r="HN437" s="33"/>
      <c r="HO437" s="33"/>
      <c r="HP437" s="33"/>
      <c r="HQ437" s="33"/>
      <c r="HR437" s="33"/>
      <c r="HS437" s="33"/>
      <c r="HT437" s="33"/>
      <c r="HU437" s="33"/>
      <c r="HV437" s="33"/>
      <c r="HW437" s="33"/>
      <c r="HX437" s="33"/>
      <c r="HY437" s="33"/>
      <c r="HZ437" s="33"/>
      <c r="IA437" s="33"/>
    </row>
    <row r="438" spans="2:235" s="40" customFormat="1" ht="63" x14ac:dyDescent="0.25">
      <c r="B438" s="177"/>
      <c r="C438" s="8">
        <f t="shared" si="0"/>
        <v>432</v>
      </c>
      <c r="D438" s="71" t="s">
        <v>3203</v>
      </c>
      <c r="E438" s="72" t="s">
        <v>973</v>
      </c>
      <c r="F438" s="72" t="s">
        <v>974</v>
      </c>
      <c r="G438" s="11" t="s">
        <v>4313</v>
      </c>
      <c r="H438" s="12">
        <v>41672</v>
      </c>
      <c r="I438" s="134">
        <v>177858</v>
      </c>
      <c r="J438" s="38"/>
      <c r="K438" s="9" t="s">
        <v>975</v>
      </c>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c r="BJ438" s="33"/>
      <c r="BK438" s="33"/>
      <c r="BL438" s="33"/>
      <c r="BM438" s="33"/>
      <c r="BN438" s="33"/>
      <c r="BO438" s="33"/>
      <c r="BP438" s="33"/>
      <c r="BQ438" s="33"/>
      <c r="BR438" s="33"/>
      <c r="BS438" s="33"/>
      <c r="BT438" s="33"/>
      <c r="BU438" s="33"/>
      <c r="BV438" s="33"/>
      <c r="BW438" s="33"/>
      <c r="BX438" s="33"/>
      <c r="BY438" s="33"/>
      <c r="BZ438" s="33"/>
      <c r="CA438" s="33"/>
      <c r="CB438" s="33"/>
      <c r="CC438" s="33"/>
      <c r="CD438" s="33"/>
      <c r="CE438" s="33"/>
      <c r="CF438" s="33"/>
      <c r="CG438" s="33"/>
      <c r="CH438" s="33"/>
      <c r="CI438" s="33"/>
      <c r="CJ438" s="33"/>
      <c r="CK438" s="33"/>
      <c r="CL438" s="33"/>
      <c r="CM438" s="33"/>
      <c r="CN438" s="33"/>
      <c r="CO438" s="33"/>
      <c r="CP438" s="33"/>
      <c r="CQ438" s="33"/>
      <c r="CR438" s="33"/>
      <c r="CS438" s="33"/>
      <c r="CT438" s="33"/>
      <c r="CU438" s="33"/>
      <c r="CV438" s="33"/>
      <c r="CW438" s="33"/>
      <c r="CX438" s="33"/>
      <c r="CY438" s="33"/>
      <c r="CZ438" s="33"/>
      <c r="DA438" s="33"/>
      <c r="DB438" s="33"/>
      <c r="DC438" s="33"/>
      <c r="DD438" s="33"/>
      <c r="DE438" s="33"/>
      <c r="DF438" s="33"/>
      <c r="DG438" s="33"/>
      <c r="DH438" s="33"/>
      <c r="DI438" s="33"/>
      <c r="DJ438" s="33"/>
      <c r="DK438" s="33"/>
      <c r="DL438" s="33"/>
      <c r="DM438" s="33"/>
      <c r="DN438" s="33"/>
      <c r="DO438" s="33"/>
      <c r="DP438" s="33"/>
      <c r="DQ438" s="33"/>
      <c r="DR438" s="33"/>
      <c r="DS438" s="33"/>
      <c r="DT438" s="33"/>
      <c r="DU438" s="33"/>
      <c r="DV438" s="33"/>
      <c r="DW438" s="33"/>
      <c r="DX438" s="33"/>
      <c r="DY438" s="33"/>
      <c r="DZ438" s="33"/>
      <c r="EA438" s="33"/>
      <c r="EB438" s="33"/>
      <c r="EC438" s="33"/>
      <c r="ED438" s="33"/>
      <c r="EE438" s="33"/>
      <c r="EF438" s="33"/>
      <c r="EG438" s="33"/>
      <c r="EH438" s="33"/>
      <c r="EI438" s="33"/>
      <c r="EJ438" s="33"/>
      <c r="EK438" s="33"/>
      <c r="EL438" s="33"/>
      <c r="EM438" s="33"/>
      <c r="EN438" s="33"/>
      <c r="EO438" s="33"/>
      <c r="EP438" s="33"/>
      <c r="EQ438" s="33"/>
      <c r="ER438" s="33"/>
      <c r="ES438" s="33"/>
      <c r="ET438" s="33"/>
      <c r="EU438" s="33"/>
      <c r="EV438" s="33"/>
      <c r="EW438" s="33"/>
      <c r="EX438" s="33"/>
      <c r="EY438" s="33"/>
      <c r="EZ438" s="33"/>
      <c r="FA438" s="33"/>
      <c r="FB438" s="33"/>
      <c r="FC438" s="33"/>
      <c r="FD438" s="33"/>
      <c r="FE438" s="33"/>
      <c r="FF438" s="33"/>
      <c r="FG438" s="33"/>
      <c r="FH438" s="33"/>
      <c r="FI438" s="33"/>
      <c r="FJ438" s="33"/>
      <c r="FK438" s="33"/>
      <c r="FL438" s="33"/>
      <c r="FM438" s="33"/>
      <c r="FN438" s="33"/>
      <c r="FO438" s="33"/>
      <c r="FP438" s="33"/>
      <c r="FQ438" s="33"/>
      <c r="FR438" s="33"/>
      <c r="FS438" s="33"/>
      <c r="FT438" s="33"/>
      <c r="FU438" s="33"/>
      <c r="FV438" s="33"/>
      <c r="FW438" s="33"/>
      <c r="FX438" s="33"/>
      <c r="FY438" s="33"/>
      <c r="FZ438" s="33"/>
      <c r="GA438" s="33"/>
      <c r="GB438" s="33"/>
      <c r="GC438" s="33"/>
      <c r="GD438" s="33"/>
      <c r="GE438" s="33"/>
      <c r="GF438" s="33"/>
      <c r="GG438" s="33"/>
      <c r="GH438" s="33"/>
      <c r="GI438" s="33"/>
      <c r="GJ438" s="33"/>
      <c r="GK438" s="33"/>
      <c r="GL438" s="33"/>
      <c r="GM438" s="33"/>
      <c r="GN438" s="33"/>
      <c r="GO438" s="33"/>
      <c r="GP438" s="33"/>
      <c r="GQ438" s="33"/>
      <c r="GR438" s="33"/>
      <c r="GS438" s="33"/>
      <c r="GT438" s="33"/>
      <c r="GU438" s="33"/>
      <c r="GV438" s="33"/>
      <c r="GW438" s="33"/>
      <c r="GX438" s="33"/>
      <c r="GY438" s="33"/>
      <c r="GZ438" s="33"/>
      <c r="HA438" s="33"/>
      <c r="HB438" s="33"/>
      <c r="HC438" s="33"/>
      <c r="HD438" s="33"/>
      <c r="HE438" s="33"/>
      <c r="HF438" s="33"/>
      <c r="HG438" s="33"/>
      <c r="HH438" s="33"/>
      <c r="HI438" s="33"/>
      <c r="HJ438" s="33"/>
      <c r="HK438" s="33"/>
      <c r="HL438" s="33"/>
      <c r="HM438" s="33"/>
      <c r="HN438" s="33"/>
      <c r="HO438" s="33"/>
      <c r="HP438" s="33"/>
      <c r="HQ438" s="33"/>
      <c r="HR438" s="33"/>
      <c r="HS438" s="33"/>
      <c r="HT438" s="33"/>
      <c r="HU438" s="33"/>
      <c r="HV438" s="33"/>
      <c r="HW438" s="33"/>
      <c r="HX438" s="33"/>
      <c r="HY438" s="33"/>
      <c r="HZ438" s="33"/>
      <c r="IA438" s="33"/>
    </row>
    <row r="439" spans="2:235" s="40" customFormat="1" ht="78.75" x14ac:dyDescent="0.25">
      <c r="B439" s="177"/>
      <c r="C439" s="8">
        <f t="shared" si="0"/>
        <v>433</v>
      </c>
      <c r="D439" s="72" t="s">
        <v>3202</v>
      </c>
      <c r="E439" s="72" t="s">
        <v>976</v>
      </c>
      <c r="F439" s="72" t="s">
        <v>977</v>
      </c>
      <c r="G439" s="11" t="s">
        <v>4311</v>
      </c>
      <c r="H439" s="161">
        <v>42233</v>
      </c>
      <c r="I439" s="134">
        <f>36098.4+107647.66</f>
        <v>143746.06</v>
      </c>
      <c r="J439" s="38"/>
      <c r="K439" s="9" t="s">
        <v>978</v>
      </c>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c r="BJ439" s="33"/>
      <c r="BK439" s="33"/>
      <c r="BL439" s="33"/>
      <c r="BM439" s="33"/>
      <c r="BN439" s="33"/>
      <c r="BO439" s="33"/>
      <c r="BP439" s="33"/>
      <c r="BQ439" s="33"/>
      <c r="BR439" s="33"/>
      <c r="BS439" s="33"/>
      <c r="BT439" s="33"/>
      <c r="BU439" s="33"/>
      <c r="BV439" s="33"/>
      <c r="BW439" s="33"/>
      <c r="BX439" s="33"/>
      <c r="BY439" s="33"/>
      <c r="BZ439" s="33"/>
      <c r="CA439" s="33"/>
      <c r="CB439" s="33"/>
      <c r="CC439" s="33"/>
      <c r="CD439" s="33"/>
      <c r="CE439" s="33"/>
      <c r="CF439" s="33"/>
      <c r="CG439" s="33"/>
      <c r="CH439" s="33"/>
      <c r="CI439" s="33"/>
      <c r="CJ439" s="33"/>
      <c r="CK439" s="33"/>
      <c r="CL439" s="33"/>
      <c r="CM439" s="33"/>
      <c r="CN439" s="33"/>
      <c r="CO439" s="33"/>
      <c r="CP439" s="33"/>
      <c r="CQ439" s="33"/>
      <c r="CR439" s="33"/>
      <c r="CS439" s="33"/>
      <c r="CT439" s="33"/>
      <c r="CU439" s="33"/>
      <c r="CV439" s="33"/>
      <c r="CW439" s="33"/>
      <c r="CX439" s="33"/>
      <c r="CY439" s="33"/>
      <c r="CZ439" s="33"/>
      <c r="DA439" s="33"/>
      <c r="DB439" s="33"/>
      <c r="DC439" s="33"/>
      <c r="DD439" s="33"/>
      <c r="DE439" s="33"/>
      <c r="DF439" s="33"/>
      <c r="DG439" s="33"/>
      <c r="DH439" s="33"/>
      <c r="DI439" s="33"/>
      <c r="DJ439" s="33"/>
      <c r="DK439" s="33"/>
      <c r="DL439" s="33"/>
      <c r="DM439" s="33"/>
      <c r="DN439" s="33"/>
      <c r="DO439" s="33"/>
      <c r="DP439" s="33"/>
      <c r="DQ439" s="33"/>
      <c r="DR439" s="33"/>
      <c r="DS439" s="33"/>
      <c r="DT439" s="33"/>
      <c r="DU439" s="33"/>
      <c r="DV439" s="33"/>
      <c r="DW439" s="33"/>
      <c r="DX439" s="33"/>
      <c r="DY439" s="33"/>
      <c r="DZ439" s="33"/>
      <c r="EA439" s="33"/>
      <c r="EB439" s="33"/>
      <c r="EC439" s="33"/>
      <c r="ED439" s="33"/>
      <c r="EE439" s="33"/>
      <c r="EF439" s="33"/>
      <c r="EG439" s="33"/>
      <c r="EH439" s="33"/>
      <c r="EI439" s="33"/>
      <c r="EJ439" s="33"/>
      <c r="EK439" s="33"/>
      <c r="EL439" s="33"/>
      <c r="EM439" s="33"/>
      <c r="EN439" s="33"/>
      <c r="EO439" s="33"/>
      <c r="EP439" s="33"/>
      <c r="EQ439" s="33"/>
      <c r="ER439" s="33"/>
      <c r="ES439" s="33"/>
      <c r="ET439" s="33"/>
      <c r="EU439" s="33"/>
      <c r="EV439" s="33"/>
      <c r="EW439" s="33"/>
      <c r="EX439" s="33"/>
      <c r="EY439" s="33"/>
      <c r="EZ439" s="33"/>
      <c r="FA439" s="33"/>
      <c r="FB439" s="33"/>
      <c r="FC439" s="33"/>
      <c r="FD439" s="33"/>
      <c r="FE439" s="33"/>
      <c r="FF439" s="33"/>
      <c r="FG439" s="33"/>
      <c r="FH439" s="33"/>
      <c r="FI439" s="33"/>
      <c r="FJ439" s="33"/>
      <c r="FK439" s="33"/>
      <c r="FL439" s="33"/>
      <c r="FM439" s="33"/>
      <c r="FN439" s="33"/>
      <c r="FO439" s="33"/>
      <c r="FP439" s="33"/>
      <c r="FQ439" s="33"/>
      <c r="FR439" s="33"/>
      <c r="FS439" s="33"/>
      <c r="FT439" s="33"/>
      <c r="FU439" s="33"/>
      <c r="FV439" s="33"/>
      <c r="FW439" s="33"/>
      <c r="FX439" s="33"/>
      <c r="FY439" s="33"/>
      <c r="FZ439" s="33"/>
      <c r="GA439" s="33"/>
      <c r="GB439" s="33"/>
      <c r="GC439" s="33"/>
      <c r="GD439" s="33"/>
      <c r="GE439" s="33"/>
      <c r="GF439" s="33"/>
      <c r="GG439" s="33"/>
      <c r="GH439" s="33"/>
      <c r="GI439" s="33"/>
      <c r="GJ439" s="33"/>
      <c r="GK439" s="33"/>
      <c r="GL439" s="33"/>
      <c r="GM439" s="33"/>
      <c r="GN439" s="33"/>
      <c r="GO439" s="33"/>
      <c r="GP439" s="33"/>
      <c r="GQ439" s="33"/>
      <c r="GR439" s="33"/>
      <c r="GS439" s="33"/>
      <c r="GT439" s="33"/>
      <c r="GU439" s="33"/>
      <c r="GV439" s="33"/>
      <c r="GW439" s="33"/>
      <c r="GX439" s="33"/>
      <c r="GY439" s="33"/>
      <c r="GZ439" s="33"/>
      <c r="HA439" s="33"/>
      <c r="HB439" s="33"/>
      <c r="HC439" s="33"/>
      <c r="HD439" s="33"/>
      <c r="HE439" s="33"/>
      <c r="HF439" s="33"/>
      <c r="HG439" s="33"/>
      <c r="HH439" s="33"/>
      <c r="HI439" s="33"/>
      <c r="HJ439" s="33"/>
      <c r="HK439" s="33"/>
      <c r="HL439" s="33"/>
      <c r="HM439" s="33"/>
      <c r="HN439" s="33"/>
      <c r="HO439" s="33"/>
      <c r="HP439" s="33"/>
      <c r="HQ439" s="33"/>
      <c r="HR439" s="33"/>
      <c r="HS439" s="33"/>
      <c r="HT439" s="33"/>
      <c r="HU439" s="33"/>
      <c r="HV439" s="33"/>
      <c r="HW439" s="33"/>
      <c r="HX439" s="33"/>
      <c r="HY439" s="33"/>
      <c r="HZ439" s="33"/>
      <c r="IA439" s="33"/>
    </row>
    <row r="440" spans="2:235" s="40" customFormat="1" ht="110.25" x14ac:dyDescent="0.25">
      <c r="B440" s="177"/>
      <c r="C440" s="8">
        <f t="shared" si="0"/>
        <v>434</v>
      </c>
      <c r="D440" s="72" t="s">
        <v>3119</v>
      </c>
      <c r="E440" s="72" t="s">
        <v>979</v>
      </c>
      <c r="F440" s="72" t="s">
        <v>980</v>
      </c>
      <c r="G440" s="11" t="s">
        <v>4312</v>
      </c>
      <c r="H440" s="10">
        <v>42402</v>
      </c>
      <c r="I440" s="144">
        <f>169059.6+98953.5</f>
        <v>268013.09999999998</v>
      </c>
      <c r="J440" s="38"/>
      <c r="K440" s="9" t="s">
        <v>981</v>
      </c>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c r="BF440" s="33"/>
      <c r="BG440" s="33"/>
      <c r="BH440" s="33"/>
      <c r="BI440" s="33"/>
      <c r="BJ440" s="33"/>
      <c r="BK440" s="33"/>
      <c r="BL440" s="33"/>
      <c r="BM440" s="33"/>
      <c r="BN440" s="33"/>
      <c r="BO440" s="33"/>
      <c r="BP440" s="33"/>
      <c r="BQ440" s="33"/>
      <c r="BR440" s="33"/>
      <c r="BS440" s="33"/>
      <c r="BT440" s="33"/>
      <c r="BU440" s="33"/>
      <c r="BV440" s="33"/>
      <c r="BW440" s="33"/>
      <c r="BX440" s="33"/>
      <c r="BY440" s="33"/>
      <c r="BZ440" s="33"/>
      <c r="CA440" s="33"/>
      <c r="CB440" s="33"/>
      <c r="CC440" s="33"/>
      <c r="CD440" s="33"/>
      <c r="CE440" s="33"/>
      <c r="CF440" s="33"/>
      <c r="CG440" s="33"/>
      <c r="CH440" s="33"/>
      <c r="CI440" s="33"/>
      <c r="CJ440" s="33"/>
      <c r="CK440" s="33"/>
      <c r="CL440" s="33"/>
      <c r="CM440" s="33"/>
      <c r="CN440" s="33"/>
      <c r="CO440" s="33"/>
      <c r="CP440" s="33"/>
      <c r="CQ440" s="33"/>
      <c r="CR440" s="33"/>
      <c r="CS440" s="33"/>
      <c r="CT440" s="33"/>
      <c r="CU440" s="33"/>
      <c r="CV440" s="33"/>
      <c r="CW440" s="33"/>
      <c r="CX440" s="33"/>
      <c r="CY440" s="33"/>
      <c r="CZ440" s="33"/>
      <c r="DA440" s="33"/>
      <c r="DB440" s="33"/>
      <c r="DC440" s="33"/>
      <c r="DD440" s="33"/>
      <c r="DE440" s="33"/>
      <c r="DF440" s="33"/>
      <c r="DG440" s="33"/>
      <c r="DH440" s="33"/>
      <c r="DI440" s="33"/>
      <c r="DJ440" s="33"/>
      <c r="DK440" s="33"/>
      <c r="DL440" s="33"/>
      <c r="DM440" s="33"/>
      <c r="DN440" s="33"/>
      <c r="DO440" s="33"/>
      <c r="DP440" s="33"/>
      <c r="DQ440" s="33"/>
      <c r="DR440" s="33"/>
      <c r="DS440" s="33"/>
      <c r="DT440" s="33"/>
      <c r="DU440" s="33"/>
      <c r="DV440" s="33"/>
      <c r="DW440" s="33"/>
      <c r="DX440" s="33"/>
      <c r="DY440" s="33"/>
      <c r="DZ440" s="33"/>
      <c r="EA440" s="33"/>
      <c r="EB440" s="33"/>
      <c r="EC440" s="33"/>
      <c r="ED440" s="33"/>
      <c r="EE440" s="33"/>
      <c r="EF440" s="33"/>
      <c r="EG440" s="33"/>
      <c r="EH440" s="33"/>
      <c r="EI440" s="33"/>
      <c r="EJ440" s="33"/>
      <c r="EK440" s="33"/>
      <c r="EL440" s="33"/>
      <c r="EM440" s="33"/>
      <c r="EN440" s="33"/>
      <c r="EO440" s="33"/>
      <c r="EP440" s="33"/>
      <c r="EQ440" s="33"/>
      <c r="ER440" s="33"/>
      <c r="ES440" s="33"/>
      <c r="ET440" s="33"/>
      <c r="EU440" s="33"/>
      <c r="EV440" s="33"/>
      <c r="EW440" s="33"/>
      <c r="EX440" s="33"/>
      <c r="EY440" s="33"/>
      <c r="EZ440" s="33"/>
      <c r="FA440" s="33"/>
      <c r="FB440" s="33"/>
      <c r="FC440" s="33"/>
      <c r="FD440" s="33"/>
      <c r="FE440" s="33"/>
      <c r="FF440" s="33"/>
      <c r="FG440" s="33"/>
      <c r="FH440" s="33"/>
      <c r="FI440" s="33"/>
      <c r="FJ440" s="33"/>
      <c r="FK440" s="33"/>
      <c r="FL440" s="33"/>
      <c r="FM440" s="33"/>
      <c r="FN440" s="33"/>
      <c r="FO440" s="33"/>
      <c r="FP440" s="33"/>
      <c r="FQ440" s="33"/>
      <c r="FR440" s="33"/>
      <c r="FS440" s="33"/>
      <c r="FT440" s="33"/>
      <c r="FU440" s="33"/>
      <c r="FV440" s="33"/>
      <c r="FW440" s="33"/>
      <c r="FX440" s="33"/>
      <c r="FY440" s="33"/>
      <c r="FZ440" s="33"/>
      <c r="GA440" s="33"/>
      <c r="GB440" s="33"/>
      <c r="GC440" s="33"/>
      <c r="GD440" s="33"/>
      <c r="GE440" s="33"/>
      <c r="GF440" s="33"/>
      <c r="GG440" s="33"/>
      <c r="GH440" s="33"/>
      <c r="GI440" s="33"/>
      <c r="GJ440" s="33"/>
      <c r="GK440" s="33"/>
      <c r="GL440" s="33"/>
      <c r="GM440" s="33"/>
      <c r="GN440" s="33"/>
      <c r="GO440" s="33"/>
      <c r="GP440" s="33"/>
      <c r="GQ440" s="33"/>
      <c r="GR440" s="33"/>
      <c r="GS440" s="33"/>
      <c r="GT440" s="33"/>
      <c r="GU440" s="33"/>
      <c r="GV440" s="33"/>
      <c r="GW440" s="33"/>
      <c r="GX440" s="33"/>
      <c r="GY440" s="33"/>
      <c r="GZ440" s="33"/>
      <c r="HA440" s="33"/>
      <c r="HB440" s="33"/>
      <c r="HC440" s="33"/>
      <c r="HD440" s="33"/>
      <c r="HE440" s="33"/>
      <c r="HF440" s="33"/>
      <c r="HG440" s="33"/>
      <c r="HH440" s="33"/>
      <c r="HI440" s="33"/>
      <c r="HJ440" s="33"/>
      <c r="HK440" s="33"/>
      <c r="HL440" s="33"/>
      <c r="HM440" s="33"/>
      <c r="HN440" s="33"/>
      <c r="HO440" s="33"/>
      <c r="HP440" s="33"/>
      <c r="HQ440" s="33"/>
      <c r="HR440" s="33"/>
      <c r="HS440" s="33"/>
      <c r="HT440" s="33"/>
      <c r="HU440" s="33"/>
      <c r="HV440" s="33"/>
      <c r="HW440" s="33"/>
      <c r="HX440" s="33"/>
      <c r="HY440" s="33"/>
      <c r="HZ440" s="33"/>
      <c r="IA440" s="33"/>
    </row>
    <row r="441" spans="2:235" s="40" customFormat="1" ht="173.25" x14ac:dyDescent="0.25">
      <c r="B441" s="177"/>
      <c r="C441" s="8">
        <f t="shared" si="0"/>
        <v>435</v>
      </c>
      <c r="D441" s="72" t="s">
        <v>3204</v>
      </c>
      <c r="E441" s="72" t="s">
        <v>982</v>
      </c>
      <c r="F441" s="71" t="s">
        <v>983</v>
      </c>
      <c r="G441" s="162" t="s">
        <v>4310</v>
      </c>
      <c r="H441" s="10">
        <v>41968</v>
      </c>
      <c r="I441" s="144">
        <v>826832</v>
      </c>
      <c r="J441" s="38"/>
      <c r="K441" s="9" t="s">
        <v>984</v>
      </c>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3"/>
      <c r="BF441" s="33"/>
      <c r="BG441" s="33"/>
      <c r="BH441" s="33"/>
      <c r="BI441" s="33"/>
      <c r="BJ441" s="33"/>
      <c r="BK441" s="33"/>
      <c r="BL441" s="33"/>
      <c r="BM441" s="33"/>
      <c r="BN441" s="33"/>
      <c r="BO441" s="33"/>
      <c r="BP441" s="33"/>
      <c r="BQ441" s="33"/>
      <c r="BR441" s="33"/>
      <c r="BS441" s="33"/>
      <c r="BT441" s="33"/>
      <c r="BU441" s="33"/>
      <c r="BV441" s="33"/>
      <c r="BW441" s="33"/>
      <c r="BX441" s="33"/>
      <c r="BY441" s="33"/>
      <c r="BZ441" s="33"/>
      <c r="CA441" s="33"/>
      <c r="CB441" s="33"/>
      <c r="CC441" s="33"/>
      <c r="CD441" s="33"/>
      <c r="CE441" s="33"/>
      <c r="CF441" s="33"/>
      <c r="CG441" s="33"/>
      <c r="CH441" s="33"/>
      <c r="CI441" s="33"/>
      <c r="CJ441" s="33"/>
      <c r="CK441" s="33"/>
      <c r="CL441" s="33"/>
      <c r="CM441" s="33"/>
      <c r="CN441" s="33"/>
      <c r="CO441" s="33"/>
      <c r="CP441" s="33"/>
      <c r="CQ441" s="33"/>
      <c r="CR441" s="33"/>
      <c r="CS441" s="33"/>
      <c r="CT441" s="33"/>
      <c r="CU441" s="33"/>
      <c r="CV441" s="33"/>
      <c r="CW441" s="33"/>
      <c r="CX441" s="33"/>
      <c r="CY441" s="33"/>
      <c r="CZ441" s="33"/>
      <c r="DA441" s="33"/>
      <c r="DB441" s="33"/>
      <c r="DC441" s="33"/>
      <c r="DD441" s="33"/>
      <c r="DE441" s="33"/>
      <c r="DF441" s="33"/>
      <c r="DG441" s="33"/>
      <c r="DH441" s="33"/>
      <c r="DI441" s="33"/>
      <c r="DJ441" s="33"/>
      <c r="DK441" s="33"/>
      <c r="DL441" s="33"/>
      <c r="DM441" s="33"/>
      <c r="DN441" s="33"/>
      <c r="DO441" s="33"/>
      <c r="DP441" s="33"/>
      <c r="DQ441" s="33"/>
      <c r="DR441" s="33"/>
      <c r="DS441" s="33"/>
      <c r="DT441" s="33"/>
      <c r="DU441" s="33"/>
      <c r="DV441" s="33"/>
      <c r="DW441" s="33"/>
      <c r="DX441" s="33"/>
      <c r="DY441" s="33"/>
      <c r="DZ441" s="33"/>
      <c r="EA441" s="33"/>
      <c r="EB441" s="33"/>
      <c r="EC441" s="33"/>
      <c r="ED441" s="33"/>
      <c r="EE441" s="33"/>
      <c r="EF441" s="33"/>
      <c r="EG441" s="33"/>
      <c r="EH441" s="33"/>
      <c r="EI441" s="33"/>
      <c r="EJ441" s="33"/>
      <c r="EK441" s="33"/>
      <c r="EL441" s="33"/>
      <c r="EM441" s="33"/>
      <c r="EN441" s="33"/>
      <c r="EO441" s="33"/>
      <c r="EP441" s="33"/>
      <c r="EQ441" s="33"/>
      <c r="ER441" s="33"/>
      <c r="ES441" s="33"/>
      <c r="ET441" s="33"/>
      <c r="EU441" s="33"/>
      <c r="EV441" s="33"/>
      <c r="EW441" s="33"/>
      <c r="EX441" s="33"/>
      <c r="EY441" s="33"/>
      <c r="EZ441" s="33"/>
      <c r="FA441" s="33"/>
      <c r="FB441" s="33"/>
      <c r="FC441" s="33"/>
      <c r="FD441" s="33"/>
      <c r="FE441" s="33"/>
      <c r="FF441" s="33"/>
      <c r="FG441" s="33"/>
      <c r="FH441" s="33"/>
      <c r="FI441" s="33"/>
      <c r="FJ441" s="33"/>
      <c r="FK441" s="33"/>
      <c r="FL441" s="33"/>
      <c r="FM441" s="33"/>
      <c r="FN441" s="33"/>
      <c r="FO441" s="33"/>
      <c r="FP441" s="33"/>
      <c r="FQ441" s="33"/>
      <c r="FR441" s="33"/>
      <c r="FS441" s="33"/>
      <c r="FT441" s="33"/>
      <c r="FU441" s="33"/>
      <c r="FV441" s="33"/>
      <c r="FW441" s="33"/>
      <c r="FX441" s="33"/>
      <c r="FY441" s="33"/>
      <c r="FZ441" s="33"/>
      <c r="GA441" s="33"/>
      <c r="GB441" s="33"/>
      <c r="GC441" s="33"/>
      <c r="GD441" s="33"/>
      <c r="GE441" s="33"/>
      <c r="GF441" s="33"/>
      <c r="GG441" s="33"/>
      <c r="GH441" s="33"/>
      <c r="GI441" s="33"/>
      <c r="GJ441" s="33"/>
      <c r="GK441" s="33"/>
      <c r="GL441" s="33"/>
      <c r="GM441" s="33"/>
      <c r="GN441" s="33"/>
      <c r="GO441" s="33"/>
      <c r="GP441" s="33"/>
      <c r="GQ441" s="33"/>
      <c r="GR441" s="33"/>
      <c r="GS441" s="33"/>
      <c r="GT441" s="33"/>
      <c r="GU441" s="33"/>
      <c r="GV441" s="33"/>
      <c r="GW441" s="33"/>
      <c r="GX441" s="33"/>
      <c r="GY441" s="33"/>
      <c r="GZ441" s="33"/>
      <c r="HA441" s="33"/>
      <c r="HB441" s="33"/>
      <c r="HC441" s="33"/>
      <c r="HD441" s="33"/>
      <c r="HE441" s="33"/>
      <c r="HF441" s="33"/>
      <c r="HG441" s="33"/>
      <c r="HH441" s="33"/>
      <c r="HI441" s="33"/>
      <c r="HJ441" s="33"/>
      <c r="HK441" s="33"/>
      <c r="HL441" s="33"/>
      <c r="HM441" s="33"/>
      <c r="HN441" s="33"/>
      <c r="HO441" s="33"/>
      <c r="HP441" s="33"/>
      <c r="HQ441" s="33"/>
      <c r="HR441" s="33"/>
      <c r="HS441" s="33"/>
      <c r="HT441" s="33"/>
      <c r="HU441" s="33"/>
      <c r="HV441" s="33"/>
      <c r="HW441" s="33"/>
      <c r="HX441" s="33"/>
      <c r="HY441" s="33"/>
      <c r="HZ441" s="33"/>
      <c r="IA441" s="33"/>
    </row>
    <row r="442" spans="2:235" s="40" customFormat="1" ht="110.25" x14ac:dyDescent="0.25">
      <c r="B442" s="177"/>
      <c r="C442" s="8">
        <f t="shared" si="0"/>
        <v>436</v>
      </c>
      <c r="D442" s="72" t="s">
        <v>3198</v>
      </c>
      <c r="E442" s="72" t="s">
        <v>985</v>
      </c>
      <c r="F442" s="72" t="s">
        <v>986</v>
      </c>
      <c r="G442" s="163" t="s">
        <v>4309</v>
      </c>
      <c r="H442" s="164">
        <v>42278</v>
      </c>
      <c r="I442" s="134">
        <v>793882</v>
      </c>
      <c r="J442" s="38"/>
      <c r="K442" s="9" t="s">
        <v>987</v>
      </c>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c r="BF442" s="33"/>
      <c r="BG442" s="33"/>
      <c r="BH442" s="33"/>
      <c r="BI442" s="33"/>
      <c r="BJ442" s="33"/>
      <c r="BK442" s="33"/>
      <c r="BL442" s="33"/>
      <c r="BM442" s="33"/>
      <c r="BN442" s="33"/>
      <c r="BO442" s="33"/>
      <c r="BP442" s="33"/>
      <c r="BQ442" s="33"/>
      <c r="BR442" s="33"/>
      <c r="BS442" s="33"/>
      <c r="BT442" s="33"/>
      <c r="BU442" s="33"/>
      <c r="BV442" s="33"/>
      <c r="BW442" s="33"/>
      <c r="BX442" s="33"/>
      <c r="BY442" s="33"/>
      <c r="BZ442" s="33"/>
      <c r="CA442" s="33"/>
      <c r="CB442" s="33"/>
      <c r="CC442" s="33"/>
      <c r="CD442" s="33"/>
      <c r="CE442" s="33"/>
      <c r="CF442" s="33"/>
      <c r="CG442" s="33"/>
      <c r="CH442" s="33"/>
      <c r="CI442" s="33"/>
      <c r="CJ442" s="33"/>
      <c r="CK442" s="33"/>
      <c r="CL442" s="33"/>
      <c r="CM442" s="33"/>
      <c r="CN442" s="33"/>
      <c r="CO442" s="33"/>
      <c r="CP442" s="33"/>
      <c r="CQ442" s="33"/>
      <c r="CR442" s="33"/>
      <c r="CS442" s="33"/>
      <c r="CT442" s="33"/>
      <c r="CU442" s="33"/>
      <c r="CV442" s="33"/>
      <c r="CW442" s="33"/>
      <c r="CX442" s="33"/>
      <c r="CY442" s="33"/>
      <c r="CZ442" s="33"/>
      <c r="DA442" s="33"/>
      <c r="DB442" s="33"/>
      <c r="DC442" s="33"/>
      <c r="DD442" s="33"/>
      <c r="DE442" s="33"/>
      <c r="DF442" s="33"/>
      <c r="DG442" s="33"/>
      <c r="DH442" s="33"/>
      <c r="DI442" s="33"/>
      <c r="DJ442" s="33"/>
      <c r="DK442" s="33"/>
      <c r="DL442" s="33"/>
      <c r="DM442" s="33"/>
      <c r="DN442" s="33"/>
      <c r="DO442" s="33"/>
      <c r="DP442" s="33"/>
      <c r="DQ442" s="33"/>
      <c r="DR442" s="33"/>
      <c r="DS442" s="33"/>
      <c r="DT442" s="33"/>
      <c r="DU442" s="33"/>
      <c r="DV442" s="33"/>
      <c r="DW442" s="33"/>
      <c r="DX442" s="33"/>
      <c r="DY442" s="33"/>
      <c r="DZ442" s="33"/>
      <c r="EA442" s="33"/>
      <c r="EB442" s="33"/>
      <c r="EC442" s="33"/>
      <c r="ED442" s="33"/>
      <c r="EE442" s="33"/>
      <c r="EF442" s="33"/>
      <c r="EG442" s="33"/>
      <c r="EH442" s="33"/>
      <c r="EI442" s="33"/>
      <c r="EJ442" s="33"/>
      <c r="EK442" s="33"/>
      <c r="EL442" s="33"/>
      <c r="EM442" s="33"/>
      <c r="EN442" s="33"/>
      <c r="EO442" s="33"/>
      <c r="EP442" s="33"/>
      <c r="EQ442" s="33"/>
      <c r="ER442" s="33"/>
      <c r="ES442" s="33"/>
      <c r="ET442" s="33"/>
      <c r="EU442" s="33"/>
      <c r="EV442" s="33"/>
      <c r="EW442" s="33"/>
      <c r="EX442" s="33"/>
      <c r="EY442" s="33"/>
      <c r="EZ442" s="33"/>
      <c r="FA442" s="33"/>
      <c r="FB442" s="33"/>
      <c r="FC442" s="33"/>
      <c r="FD442" s="33"/>
      <c r="FE442" s="33"/>
      <c r="FF442" s="33"/>
      <c r="FG442" s="33"/>
      <c r="FH442" s="33"/>
      <c r="FI442" s="33"/>
      <c r="FJ442" s="33"/>
      <c r="FK442" s="33"/>
      <c r="FL442" s="33"/>
      <c r="FM442" s="33"/>
      <c r="FN442" s="33"/>
      <c r="FO442" s="33"/>
      <c r="FP442" s="33"/>
      <c r="FQ442" s="33"/>
      <c r="FR442" s="33"/>
      <c r="FS442" s="33"/>
      <c r="FT442" s="33"/>
      <c r="FU442" s="33"/>
      <c r="FV442" s="33"/>
      <c r="FW442" s="33"/>
      <c r="FX442" s="33"/>
      <c r="FY442" s="33"/>
      <c r="FZ442" s="33"/>
      <c r="GA442" s="33"/>
      <c r="GB442" s="33"/>
      <c r="GC442" s="33"/>
      <c r="GD442" s="33"/>
      <c r="GE442" s="33"/>
      <c r="GF442" s="33"/>
      <c r="GG442" s="33"/>
      <c r="GH442" s="33"/>
      <c r="GI442" s="33"/>
      <c r="GJ442" s="33"/>
      <c r="GK442" s="33"/>
      <c r="GL442" s="33"/>
      <c r="GM442" s="33"/>
      <c r="GN442" s="33"/>
      <c r="GO442" s="33"/>
      <c r="GP442" s="33"/>
      <c r="GQ442" s="33"/>
      <c r="GR442" s="33"/>
      <c r="GS442" s="33"/>
      <c r="GT442" s="33"/>
      <c r="GU442" s="33"/>
      <c r="GV442" s="33"/>
      <c r="GW442" s="33"/>
      <c r="GX442" s="33"/>
      <c r="GY442" s="33"/>
      <c r="GZ442" s="33"/>
      <c r="HA442" s="33"/>
      <c r="HB442" s="33"/>
      <c r="HC442" s="33"/>
      <c r="HD442" s="33"/>
      <c r="HE442" s="33"/>
      <c r="HF442" s="33"/>
      <c r="HG442" s="33"/>
      <c r="HH442" s="33"/>
      <c r="HI442" s="33"/>
      <c r="HJ442" s="33"/>
      <c r="HK442" s="33"/>
      <c r="HL442" s="33"/>
      <c r="HM442" s="33"/>
      <c r="HN442" s="33"/>
      <c r="HO442" s="33"/>
      <c r="HP442" s="33"/>
      <c r="HQ442" s="33"/>
      <c r="HR442" s="33"/>
      <c r="HS442" s="33"/>
      <c r="HT442" s="33"/>
      <c r="HU442" s="33"/>
      <c r="HV442" s="33"/>
      <c r="HW442" s="33"/>
      <c r="HX442" s="33"/>
      <c r="HY442" s="33"/>
      <c r="HZ442" s="33"/>
      <c r="IA442" s="33"/>
    </row>
    <row r="443" spans="2:235" s="40" customFormat="1" ht="110.25" x14ac:dyDescent="0.25">
      <c r="B443" s="177"/>
      <c r="C443" s="8">
        <f t="shared" si="0"/>
        <v>437</v>
      </c>
      <c r="D443" s="72" t="s">
        <v>3120</v>
      </c>
      <c r="E443" s="72" t="s">
        <v>988</v>
      </c>
      <c r="F443" s="72" t="s">
        <v>989</v>
      </c>
      <c r="G443" s="11" t="s">
        <v>990</v>
      </c>
      <c r="H443" s="12">
        <v>42339</v>
      </c>
      <c r="I443" s="134">
        <v>2003826</v>
      </c>
      <c r="J443" s="38"/>
      <c r="K443" s="9" t="s">
        <v>991</v>
      </c>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c r="BF443" s="33"/>
      <c r="BG443" s="33"/>
      <c r="BH443" s="33"/>
      <c r="BI443" s="33"/>
      <c r="BJ443" s="33"/>
      <c r="BK443" s="33"/>
      <c r="BL443" s="33"/>
      <c r="BM443" s="33"/>
      <c r="BN443" s="33"/>
      <c r="BO443" s="33"/>
      <c r="BP443" s="33"/>
      <c r="BQ443" s="33"/>
      <c r="BR443" s="33"/>
      <c r="BS443" s="33"/>
      <c r="BT443" s="33"/>
      <c r="BU443" s="33"/>
      <c r="BV443" s="33"/>
      <c r="BW443" s="33"/>
      <c r="BX443" s="33"/>
      <c r="BY443" s="33"/>
      <c r="BZ443" s="33"/>
      <c r="CA443" s="33"/>
      <c r="CB443" s="33"/>
      <c r="CC443" s="33"/>
      <c r="CD443" s="33"/>
      <c r="CE443" s="33"/>
      <c r="CF443" s="33"/>
      <c r="CG443" s="33"/>
      <c r="CH443" s="33"/>
      <c r="CI443" s="33"/>
      <c r="CJ443" s="33"/>
      <c r="CK443" s="33"/>
      <c r="CL443" s="33"/>
      <c r="CM443" s="33"/>
      <c r="CN443" s="33"/>
      <c r="CO443" s="33"/>
      <c r="CP443" s="33"/>
      <c r="CQ443" s="33"/>
      <c r="CR443" s="33"/>
      <c r="CS443" s="33"/>
      <c r="CT443" s="33"/>
      <c r="CU443" s="33"/>
      <c r="CV443" s="33"/>
      <c r="CW443" s="33"/>
      <c r="CX443" s="33"/>
      <c r="CY443" s="33"/>
      <c r="CZ443" s="33"/>
      <c r="DA443" s="33"/>
      <c r="DB443" s="33"/>
      <c r="DC443" s="33"/>
      <c r="DD443" s="33"/>
      <c r="DE443" s="33"/>
      <c r="DF443" s="33"/>
      <c r="DG443" s="33"/>
      <c r="DH443" s="33"/>
      <c r="DI443" s="33"/>
      <c r="DJ443" s="33"/>
      <c r="DK443" s="33"/>
      <c r="DL443" s="33"/>
      <c r="DM443" s="33"/>
      <c r="DN443" s="33"/>
      <c r="DO443" s="33"/>
      <c r="DP443" s="33"/>
      <c r="DQ443" s="33"/>
      <c r="DR443" s="33"/>
      <c r="DS443" s="33"/>
      <c r="DT443" s="33"/>
      <c r="DU443" s="33"/>
      <c r="DV443" s="33"/>
      <c r="DW443" s="33"/>
      <c r="DX443" s="33"/>
      <c r="DY443" s="33"/>
      <c r="DZ443" s="33"/>
      <c r="EA443" s="33"/>
      <c r="EB443" s="33"/>
      <c r="EC443" s="33"/>
      <c r="ED443" s="33"/>
      <c r="EE443" s="33"/>
      <c r="EF443" s="33"/>
      <c r="EG443" s="33"/>
      <c r="EH443" s="33"/>
      <c r="EI443" s="33"/>
      <c r="EJ443" s="33"/>
      <c r="EK443" s="33"/>
      <c r="EL443" s="33"/>
      <c r="EM443" s="33"/>
      <c r="EN443" s="33"/>
      <c r="EO443" s="33"/>
      <c r="EP443" s="33"/>
      <c r="EQ443" s="33"/>
      <c r="ER443" s="33"/>
      <c r="ES443" s="33"/>
      <c r="ET443" s="33"/>
      <c r="EU443" s="33"/>
      <c r="EV443" s="33"/>
      <c r="EW443" s="33"/>
      <c r="EX443" s="33"/>
      <c r="EY443" s="33"/>
      <c r="EZ443" s="33"/>
      <c r="FA443" s="33"/>
      <c r="FB443" s="33"/>
      <c r="FC443" s="33"/>
      <c r="FD443" s="33"/>
      <c r="FE443" s="33"/>
      <c r="FF443" s="33"/>
      <c r="FG443" s="33"/>
      <c r="FH443" s="33"/>
      <c r="FI443" s="33"/>
      <c r="FJ443" s="33"/>
      <c r="FK443" s="33"/>
      <c r="FL443" s="33"/>
      <c r="FM443" s="33"/>
      <c r="FN443" s="33"/>
      <c r="FO443" s="33"/>
      <c r="FP443" s="33"/>
      <c r="FQ443" s="33"/>
      <c r="FR443" s="33"/>
      <c r="FS443" s="33"/>
      <c r="FT443" s="33"/>
      <c r="FU443" s="33"/>
      <c r="FV443" s="33"/>
      <c r="FW443" s="33"/>
      <c r="FX443" s="33"/>
      <c r="FY443" s="33"/>
      <c r="FZ443" s="33"/>
      <c r="GA443" s="33"/>
      <c r="GB443" s="33"/>
      <c r="GC443" s="33"/>
      <c r="GD443" s="33"/>
      <c r="GE443" s="33"/>
      <c r="GF443" s="33"/>
      <c r="GG443" s="33"/>
      <c r="GH443" s="33"/>
      <c r="GI443" s="33"/>
      <c r="GJ443" s="33"/>
      <c r="GK443" s="33"/>
      <c r="GL443" s="33"/>
      <c r="GM443" s="33"/>
      <c r="GN443" s="33"/>
      <c r="GO443" s="33"/>
      <c r="GP443" s="33"/>
      <c r="GQ443" s="33"/>
      <c r="GR443" s="33"/>
      <c r="GS443" s="33"/>
      <c r="GT443" s="33"/>
      <c r="GU443" s="33"/>
      <c r="GV443" s="33"/>
      <c r="GW443" s="33"/>
      <c r="GX443" s="33"/>
      <c r="GY443" s="33"/>
      <c r="GZ443" s="33"/>
      <c r="HA443" s="33"/>
      <c r="HB443" s="33"/>
      <c r="HC443" s="33"/>
      <c r="HD443" s="33"/>
      <c r="HE443" s="33"/>
      <c r="HF443" s="33"/>
      <c r="HG443" s="33"/>
      <c r="HH443" s="33"/>
      <c r="HI443" s="33"/>
      <c r="HJ443" s="33"/>
      <c r="HK443" s="33"/>
      <c r="HL443" s="33"/>
      <c r="HM443" s="33"/>
      <c r="HN443" s="33"/>
      <c r="HO443" s="33"/>
      <c r="HP443" s="33"/>
      <c r="HQ443" s="33"/>
      <c r="HR443" s="33"/>
      <c r="HS443" s="33"/>
      <c r="HT443" s="33"/>
      <c r="HU443" s="33"/>
      <c r="HV443" s="33"/>
      <c r="HW443" s="33"/>
      <c r="HX443" s="33"/>
      <c r="HY443" s="33"/>
      <c r="HZ443" s="33"/>
      <c r="IA443" s="33"/>
    </row>
    <row r="444" spans="2:235" s="40" customFormat="1" ht="110.25" x14ac:dyDescent="0.25">
      <c r="B444" s="177"/>
      <c r="C444" s="8">
        <f t="shared" si="0"/>
        <v>438</v>
      </c>
      <c r="D444" s="72" t="s">
        <v>3198</v>
      </c>
      <c r="E444" s="72" t="s">
        <v>985</v>
      </c>
      <c r="F444" s="75" t="s">
        <v>992</v>
      </c>
      <c r="G444" s="11" t="s">
        <v>4308</v>
      </c>
      <c r="H444" s="12">
        <v>42278</v>
      </c>
      <c r="I444" s="144">
        <v>740991</v>
      </c>
      <c r="J444" s="38"/>
      <c r="K444" s="9" t="s">
        <v>993</v>
      </c>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c r="BD444" s="33"/>
      <c r="BE444" s="33"/>
      <c r="BF444" s="33"/>
      <c r="BG444" s="33"/>
      <c r="BH444" s="33"/>
      <c r="BI444" s="33"/>
      <c r="BJ444" s="33"/>
      <c r="BK444" s="33"/>
      <c r="BL444" s="33"/>
      <c r="BM444" s="33"/>
      <c r="BN444" s="33"/>
      <c r="BO444" s="33"/>
      <c r="BP444" s="33"/>
      <c r="BQ444" s="33"/>
      <c r="BR444" s="33"/>
      <c r="BS444" s="33"/>
      <c r="BT444" s="33"/>
      <c r="BU444" s="33"/>
      <c r="BV444" s="33"/>
      <c r="BW444" s="33"/>
      <c r="BX444" s="33"/>
      <c r="BY444" s="33"/>
      <c r="BZ444" s="33"/>
      <c r="CA444" s="33"/>
      <c r="CB444" s="33"/>
      <c r="CC444" s="33"/>
      <c r="CD444" s="33"/>
      <c r="CE444" s="33"/>
      <c r="CF444" s="33"/>
      <c r="CG444" s="33"/>
      <c r="CH444" s="33"/>
      <c r="CI444" s="33"/>
      <c r="CJ444" s="33"/>
      <c r="CK444" s="33"/>
      <c r="CL444" s="33"/>
      <c r="CM444" s="33"/>
      <c r="CN444" s="33"/>
      <c r="CO444" s="33"/>
      <c r="CP444" s="33"/>
      <c r="CQ444" s="33"/>
      <c r="CR444" s="33"/>
      <c r="CS444" s="33"/>
      <c r="CT444" s="33"/>
      <c r="CU444" s="33"/>
      <c r="CV444" s="33"/>
      <c r="CW444" s="33"/>
      <c r="CX444" s="33"/>
      <c r="CY444" s="33"/>
      <c r="CZ444" s="33"/>
      <c r="DA444" s="33"/>
      <c r="DB444" s="33"/>
      <c r="DC444" s="33"/>
      <c r="DD444" s="33"/>
      <c r="DE444" s="33"/>
      <c r="DF444" s="33"/>
      <c r="DG444" s="33"/>
      <c r="DH444" s="33"/>
      <c r="DI444" s="33"/>
      <c r="DJ444" s="33"/>
      <c r="DK444" s="33"/>
      <c r="DL444" s="33"/>
      <c r="DM444" s="33"/>
      <c r="DN444" s="33"/>
      <c r="DO444" s="33"/>
      <c r="DP444" s="33"/>
      <c r="DQ444" s="33"/>
      <c r="DR444" s="33"/>
      <c r="DS444" s="33"/>
      <c r="DT444" s="33"/>
      <c r="DU444" s="33"/>
      <c r="DV444" s="33"/>
      <c r="DW444" s="33"/>
      <c r="DX444" s="33"/>
      <c r="DY444" s="33"/>
      <c r="DZ444" s="33"/>
      <c r="EA444" s="33"/>
      <c r="EB444" s="33"/>
      <c r="EC444" s="33"/>
      <c r="ED444" s="33"/>
      <c r="EE444" s="33"/>
      <c r="EF444" s="33"/>
      <c r="EG444" s="33"/>
      <c r="EH444" s="33"/>
      <c r="EI444" s="33"/>
      <c r="EJ444" s="33"/>
      <c r="EK444" s="33"/>
      <c r="EL444" s="33"/>
      <c r="EM444" s="33"/>
      <c r="EN444" s="33"/>
      <c r="EO444" s="33"/>
      <c r="EP444" s="33"/>
      <c r="EQ444" s="33"/>
      <c r="ER444" s="33"/>
      <c r="ES444" s="33"/>
      <c r="ET444" s="33"/>
      <c r="EU444" s="33"/>
      <c r="EV444" s="33"/>
      <c r="EW444" s="33"/>
      <c r="EX444" s="33"/>
      <c r="EY444" s="33"/>
      <c r="EZ444" s="33"/>
      <c r="FA444" s="33"/>
      <c r="FB444" s="33"/>
      <c r="FC444" s="33"/>
      <c r="FD444" s="33"/>
      <c r="FE444" s="33"/>
      <c r="FF444" s="33"/>
      <c r="FG444" s="33"/>
      <c r="FH444" s="33"/>
      <c r="FI444" s="33"/>
      <c r="FJ444" s="33"/>
      <c r="FK444" s="33"/>
      <c r="FL444" s="33"/>
      <c r="FM444" s="33"/>
      <c r="FN444" s="33"/>
      <c r="FO444" s="33"/>
      <c r="FP444" s="33"/>
      <c r="FQ444" s="33"/>
      <c r="FR444" s="33"/>
      <c r="FS444" s="33"/>
      <c r="FT444" s="33"/>
      <c r="FU444" s="33"/>
      <c r="FV444" s="33"/>
      <c r="FW444" s="33"/>
      <c r="FX444" s="33"/>
      <c r="FY444" s="33"/>
      <c r="FZ444" s="33"/>
      <c r="GA444" s="33"/>
      <c r="GB444" s="33"/>
      <c r="GC444" s="33"/>
      <c r="GD444" s="33"/>
      <c r="GE444" s="33"/>
      <c r="GF444" s="33"/>
      <c r="GG444" s="33"/>
      <c r="GH444" s="33"/>
      <c r="GI444" s="33"/>
      <c r="GJ444" s="33"/>
      <c r="GK444" s="33"/>
      <c r="GL444" s="33"/>
      <c r="GM444" s="33"/>
      <c r="GN444" s="33"/>
      <c r="GO444" s="33"/>
      <c r="GP444" s="33"/>
      <c r="GQ444" s="33"/>
      <c r="GR444" s="33"/>
      <c r="GS444" s="33"/>
      <c r="GT444" s="33"/>
      <c r="GU444" s="33"/>
      <c r="GV444" s="33"/>
      <c r="GW444" s="33"/>
      <c r="GX444" s="33"/>
      <c r="GY444" s="33"/>
      <c r="GZ444" s="33"/>
      <c r="HA444" s="33"/>
      <c r="HB444" s="33"/>
      <c r="HC444" s="33"/>
      <c r="HD444" s="33"/>
      <c r="HE444" s="33"/>
      <c r="HF444" s="33"/>
      <c r="HG444" s="33"/>
      <c r="HH444" s="33"/>
      <c r="HI444" s="33"/>
      <c r="HJ444" s="33"/>
      <c r="HK444" s="33"/>
      <c r="HL444" s="33"/>
      <c r="HM444" s="33"/>
      <c r="HN444" s="33"/>
      <c r="HO444" s="33"/>
      <c r="HP444" s="33"/>
      <c r="HQ444" s="33"/>
      <c r="HR444" s="33"/>
      <c r="HS444" s="33"/>
      <c r="HT444" s="33"/>
      <c r="HU444" s="33"/>
      <c r="HV444" s="33"/>
      <c r="HW444" s="33"/>
      <c r="HX444" s="33"/>
      <c r="HY444" s="33"/>
      <c r="HZ444" s="33"/>
      <c r="IA444" s="33"/>
    </row>
    <row r="445" spans="2:235" s="40" customFormat="1" ht="78.75" x14ac:dyDescent="0.25">
      <c r="B445" s="177"/>
      <c r="C445" s="8">
        <f t="shared" si="0"/>
        <v>439</v>
      </c>
      <c r="D445" s="13" t="s">
        <v>994</v>
      </c>
      <c r="E445" s="72" t="s">
        <v>995</v>
      </c>
      <c r="F445" s="72" t="s">
        <v>3001</v>
      </c>
      <c r="G445" s="11" t="s">
        <v>4307</v>
      </c>
      <c r="H445" s="12">
        <v>42234</v>
      </c>
      <c r="I445" s="144">
        <v>371046</v>
      </c>
      <c r="J445" s="38"/>
      <c r="K445" s="9" t="s">
        <v>996</v>
      </c>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c r="BL445" s="33"/>
      <c r="BM445" s="33"/>
      <c r="BN445" s="33"/>
      <c r="BO445" s="33"/>
      <c r="BP445" s="33"/>
      <c r="BQ445" s="33"/>
      <c r="BR445" s="33"/>
      <c r="BS445" s="33"/>
      <c r="BT445" s="33"/>
      <c r="BU445" s="33"/>
      <c r="BV445" s="33"/>
      <c r="BW445" s="33"/>
      <c r="BX445" s="33"/>
      <c r="BY445" s="33"/>
      <c r="BZ445" s="33"/>
      <c r="CA445" s="33"/>
      <c r="CB445" s="33"/>
      <c r="CC445" s="33"/>
      <c r="CD445" s="33"/>
      <c r="CE445" s="33"/>
      <c r="CF445" s="33"/>
      <c r="CG445" s="33"/>
      <c r="CH445" s="33"/>
      <c r="CI445" s="33"/>
      <c r="CJ445" s="33"/>
      <c r="CK445" s="33"/>
      <c r="CL445" s="33"/>
      <c r="CM445" s="33"/>
      <c r="CN445" s="33"/>
      <c r="CO445" s="33"/>
      <c r="CP445" s="33"/>
      <c r="CQ445" s="33"/>
      <c r="CR445" s="33"/>
      <c r="CS445" s="33"/>
      <c r="CT445" s="33"/>
      <c r="CU445" s="33"/>
      <c r="CV445" s="33"/>
      <c r="CW445" s="33"/>
      <c r="CX445" s="33"/>
      <c r="CY445" s="33"/>
      <c r="CZ445" s="33"/>
      <c r="DA445" s="33"/>
      <c r="DB445" s="33"/>
      <c r="DC445" s="33"/>
      <c r="DD445" s="33"/>
      <c r="DE445" s="33"/>
      <c r="DF445" s="33"/>
      <c r="DG445" s="33"/>
      <c r="DH445" s="33"/>
      <c r="DI445" s="33"/>
      <c r="DJ445" s="33"/>
      <c r="DK445" s="33"/>
      <c r="DL445" s="33"/>
      <c r="DM445" s="33"/>
      <c r="DN445" s="33"/>
      <c r="DO445" s="33"/>
      <c r="DP445" s="33"/>
      <c r="DQ445" s="33"/>
      <c r="DR445" s="33"/>
      <c r="DS445" s="33"/>
      <c r="DT445" s="33"/>
      <c r="DU445" s="33"/>
      <c r="DV445" s="33"/>
      <c r="DW445" s="33"/>
      <c r="DX445" s="33"/>
      <c r="DY445" s="33"/>
      <c r="DZ445" s="33"/>
      <c r="EA445" s="33"/>
      <c r="EB445" s="33"/>
      <c r="EC445" s="33"/>
      <c r="ED445" s="33"/>
      <c r="EE445" s="33"/>
      <c r="EF445" s="33"/>
      <c r="EG445" s="33"/>
      <c r="EH445" s="33"/>
      <c r="EI445" s="33"/>
      <c r="EJ445" s="33"/>
      <c r="EK445" s="33"/>
      <c r="EL445" s="33"/>
      <c r="EM445" s="33"/>
      <c r="EN445" s="33"/>
      <c r="EO445" s="33"/>
      <c r="EP445" s="33"/>
      <c r="EQ445" s="33"/>
      <c r="ER445" s="33"/>
      <c r="ES445" s="33"/>
      <c r="ET445" s="33"/>
      <c r="EU445" s="33"/>
      <c r="EV445" s="33"/>
      <c r="EW445" s="33"/>
      <c r="EX445" s="33"/>
      <c r="EY445" s="33"/>
      <c r="EZ445" s="33"/>
      <c r="FA445" s="33"/>
      <c r="FB445" s="33"/>
      <c r="FC445" s="33"/>
      <c r="FD445" s="33"/>
      <c r="FE445" s="33"/>
      <c r="FF445" s="33"/>
      <c r="FG445" s="33"/>
      <c r="FH445" s="33"/>
      <c r="FI445" s="33"/>
      <c r="FJ445" s="33"/>
      <c r="FK445" s="33"/>
      <c r="FL445" s="33"/>
      <c r="FM445" s="33"/>
      <c r="FN445" s="33"/>
      <c r="FO445" s="33"/>
      <c r="FP445" s="33"/>
      <c r="FQ445" s="33"/>
      <c r="FR445" s="33"/>
      <c r="FS445" s="33"/>
      <c r="FT445" s="33"/>
      <c r="FU445" s="33"/>
      <c r="FV445" s="33"/>
      <c r="FW445" s="33"/>
      <c r="FX445" s="33"/>
      <c r="FY445" s="33"/>
      <c r="FZ445" s="33"/>
      <c r="GA445" s="33"/>
      <c r="GB445" s="33"/>
      <c r="GC445" s="33"/>
      <c r="GD445" s="33"/>
      <c r="GE445" s="33"/>
      <c r="GF445" s="33"/>
      <c r="GG445" s="33"/>
      <c r="GH445" s="33"/>
      <c r="GI445" s="33"/>
      <c r="GJ445" s="33"/>
      <c r="GK445" s="33"/>
      <c r="GL445" s="33"/>
      <c r="GM445" s="33"/>
      <c r="GN445" s="33"/>
      <c r="GO445" s="33"/>
      <c r="GP445" s="33"/>
      <c r="GQ445" s="33"/>
      <c r="GR445" s="33"/>
      <c r="GS445" s="33"/>
      <c r="GT445" s="33"/>
      <c r="GU445" s="33"/>
      <c r="GV445" s="33"/>
      <c r="GW445" s="33"/>
      <c r="GX445" s="33"/>
      <c r="GY445" s="33"/>
      <c r="GZ445" s="33"/>
      <c r="HA445" s="33"/>
      <c r="HB445" s="33"/>
      <c r="HC445" s="33"/>
      <c r="HD445" s="33"/>
      <c r="HE445" s="33"/>
      <c r="HF445" s="33"/>
      <c r="HG445" s="33"/>
      <c r="HH445" s="33"/>
      <c r="HI445" s="33"/>
      <c r="HJ445" s="33"/>
      <c r="HK445" s="33"/>
      <c r="HL445" s="33"/>
      <c r="HM445" s="33"/>
      <c r="HN445" s="33"/>
      <c r="HO445" s="33"/>
      <c r="HP445" s="33"/>
      <c r="HQ445" s="33"/>
      <c r="HR445" s="33"/>
      <c r="HS445" s="33"/>
      <c r="HT445" s="33"/>
      <c r="HU445" s="33"/>
      <c r="HV445" s="33"/>
      <c r="HW445" s="33"/>
      <c r="HX445" s="33"/>
      <c r="HY445" s="33"/>
      <c r="HZ445" s="33"/>
      <c r="IA445" s="33"/>
    </row>
    <row r="446" spans="2:235" s="40" customFormat="1" ht="78.75" x14ac:dyDescent="0.25">
      <c r="B446" s="177"/>
      <c r="C446" s="8">
        <f t="shared" si="0"/>
        <v>440</v>
      </c>
      <c r="D446" s="71" t="s">
        <v>3203</v>
      </c>
      <c r="E446" s="72" t="s">
        <v>973</v>
      </c>
      <c r="F446" s="71" t="s">
        <v>997</v>
      </c>
      <c r="G446" s="11" t="s">
        <v>4306</v>
      </c>
      <c r="H446" s="12">
        <v>42264</v>
      </c>
      <c r="I446" s="144">
        <v>219714.8</v>
      </c>
      <c r="J446" s="38"/>
      <c r="K446" s="9" t="s">
        <v>998</v>
      </c>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c r="BO446" s="33"/>
      <c r="BP446" s="33"/>
      <c r="BQ446" s="33"/>
      <c r="BR446" s="33"/>
      <c r="BS446" s="33"/>
      <c r="BT446" s="33"/>
      <c r="BU446" s="33"/>
      <c r="BV446" s="33"/>
      <c r="BW446" s="33"/>
      <c r="BX446" s="33"/>
      <c r="BY446" s="33"/>
      <c r="BZ446" s="33"/>
      <c r="CA446" s="33"/>
      <c r="CB446" s="33"/>
      <c r="CC446" s="33"/>
      <c r="CD446" s="33"/>
      <c r="CE446" s="33"/>
      <c r="CF446" s="33"/>
      <c r="CG446" s="33"/>
      <c r="CH446" s="33"/>
      <c r="CI446" s="33"/>
      <c r="CJ446" s="33"/>
      <c r="CK446" s="33"/>
      <c r="CL446" s="33"/>
      <c r="CM446" s="33"/>
      <c r="CN446" s="33"/>
      <c r="CO446" s="33"/>
      <c r="CP446" s="33"/>
      <c r="CQ446" s="33"/>
      <c r="CR446" s="33"/>
      <c r="CS446" s="33"/>
      <c r="CT446" s="33"/>
      <c r="CU446" s="33"/>
      <c r="CV446" s="33"/>
      <c r="CW446" s="33"/>
      <c r="CX446" s="33"/>
      <c r="CY446" s="33"/>
      <c r="CZ446" s="33"/>
      <c r="DA446" s="33"/>
      <c r="DB446" s="33"/>
      <c r="DC446" s="33"/>
      <c r="DD446" s="33"/>
      <c r="DE446" s="33"/>
      <c r="DF446" s="33"/>
      <c r="DG446" s="33"/>
      <c r="DH446" s="33"/>
      <c r="DI446" s="33"/>
      <c r="DJ446" s="33"/>
      <c r="DK446" s="33"/>
      <c r="DL446" s="33"/>
      <c r="DM446" s="33"/>
      <c r="DN446" s="33"/>
      <c r="DO446" s="33"/>
      <c r="DP446" s="33"/>
      <c r="DQ446" s="33"/>
      <c r="DR446" s="33"/>
      <c r="DS446" s="33"/>
      <c r="DT446" s="33"/>
      <c r="DU446" s="33"/>
      <c r="DV446" s="33"/>
      <c r="DW446" s="33"/>
      <c r="DX446" s="33"/>
      <c r="DY446" s="33"/>
      <c r="DZ446" s="33"/>
      <c r="EA446" s="33"/>
      <c r="EB446" s="33"/>
      <c r="EC446" s="33"/>
      <c r="ED446" s="33"/>
      <c r="EE446" s="33"/>
      <c r="EF446" s="33"/>
      <c r="EG446" s="33"/>
      <c r="EH446" s="33"/>
      <c r="EI446" s="33"/>
      <c r="EJ446" s="33"/>
      <c r="EK446" s="33"/>
      <c r="EL446" s="33"/>
      <c r="EM446" s="33"/>
      <c r="EN446" s="33"/>
      <c r="EO446" s="33"/>
      <c r="EP446" s="33"/>
      <c r="EQ446" s="33"/>
      <c r="ER446" s="33"/>
      <c r="ES446" s="33"/>
      <c r="ET446" s="33"/>
      <c r="EU446" s="33"/>
      <c r="EV446" s="33"/>
      <c r="EW446" s="33"/>
      <c r="EX446" s="33"/>
      <c r="EY446" s="33"/>
      <c r="EZ446" s="33"/>
      <c r="FA446" s="33"/>
      <c r="FB446" s="33"/>
      <c r="FC446" s="33"/>
      <c r="FD446" s="33"/>
      <c r="FE446" s="33"/>
      <c r="FF446" s="33"/>
      <c r="FG446" s="33"/>
      <c r="FH446" s="33"/>
      <c r="FI446" s="33"/>
      <c r="FJ446" s="33"/>
      <c r="FK446" s="33"/>
      <c r="FL446" s="33"/>
      <c r="FM446" s="33"/>
      <c r="FN446" s="33"/>
      <c r="FO446" s="33"/>
      <c r="FP446" s="33"/>
      <c r="FQ446" s="33"/>
      <c r="FR446" s="33"/>
      <c r="FS446" s="33"/>
      <c r="FT446" s="33"/>
      <c r="FU446" s="33"/>
      <c r="FV446" s="33"/>
      <c r="FW446" s="33"/>
      <c r="FX446" s="33"/>
      <c r="FY446" s="33"/>
      <c r="FZ446" s="33"/>
      <c r="GA446" s="33"/>
      <c r="GB446" s="33"/>
      <c r="GC446" s="33"/>
      <c r="GD446" s="33"/>
      <c r="GE446" s="33"/>
      <c r="GF446" s="33"/>
      <c r="GG446" s="33"/>
      <c r="GH446" s="33"/>
      <c r="GI446" s="33"/>
      <c r="GJ446" s="33"/>
      <c r="GK446" s="33"/>
      <c r="GL446" s="33"/>
      <c r="GM446" s="33"/>
      <c r="GN446" s="33"/>
      <c r="GO446" s="33"/>
      <c r="GP446" s="33"/>
      <c r="GQ446" s="33"/>
      <c r="GR446" s="33"/>
      <c r="GS446" s="33"/>
      <c r="GT446" s="33"/>
      <c r="GU446" s="33"/>
      <c r="GV446" s="33"/>
      <c r="GW446" s="33"/>
      <c r="GX446" s="33"/>
      <c r="GY446" s="33"/>
      <c r="GZ446" s="33"/>
      <c r="HA446" s="33"/>
      <c r="HB446" s="33"/>
      <c r="HC446" s="33"/>
      <c r="HD446" s="33"/>
      <c r="HE446" s="33"/>
      <c r="HF446" s="33"/>
      <c r="HG446" s="33"/>
      <c r="HH446" s="33"/>
      <c r="HI446" s="33"/>
      <c r="HJ446" s="33"/>
      <c r="HK446" s="33"/>
      <c r="HL446" s="33"/>
      <c r="HM446" s="33"/>
      <c r="HN446" s="33"/>
      <c r="HO446" s="33"/>
      <c r="HP446" s="33"/>
      <c r="HQ446" s="33"/>
      <c r="HR446" s="33"/>
      <c r="HS446" s="33"/>
      <c r="HT446" s="33"/>
      <c r="HU446" s="33"/>
      <c r="HV446" s="33"/>
      <c r="HW446" s="33"/>
      <c r="HX446" s="33"/>
      <c r="HY446" s="33"/>
      <c r="HZ446" s="33"/>
      <c r="IA446" s="33"/>
    </row>
    <row r="447" spans="2:235" s="40" customFormat="1" x14ac:dyDescent="0.25">
      <c r="B447" s="177"/>
      <c r="C447" s="34"/>
      <c r="D447" s="70"/>
      <c r="E447" s="80"/>
      <c r="F447" s="69"/>
      <c r="G447" s="53"/>
      <c r="H447" s="54"/>
      <c r="I447" s="133"/>
      <c r="J447" s="38"/>
      <c r="K447" s="42"/>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c r="BF447" s="33"/>
      <c r="BG447" s="33"/>
      <c r="BH447" s="33"/>
      <c r="BI447" s="33"/>
      <c r="BJ447" s="33"/>
      <c r="BK447" s="33"/>
      <c r="BL447" s="33"/>
      <c r="BM447" s="33"/>
      <c r="BN447" s="33"/>
      <c r="BO447" s="33"/>
      <c r="BP447" s="33"/>
      <c r="BQ447" s="33"/>
      <c r="BR447" s="33"/>
      <c r="BS447" s="33"/>
      <c r="BT447" s="33"/>
      <c r="BU447" s="33"/>
      <c r="BV447" s="33"/>
      <c r="BW447" s="33"/>
      <c r="BX447" s="33"/>
      <c r="BY447" s="33"/>
      <c r="BZ447" s="33"/>
      <c r="CA447" s="33"/>
      <c r="CB447" s="33"/>
      <c r="CC447" s="33"/>
      <c r="CD447" s="33"/>
      <c r="CE447" s="33"/>
      <c r="CF447" s="33"/>
      <c r="CG447" s="33"/>
      <c r="CH447" s="33"/>
      <c r="CI447" s="33"/>
      <c r="CJ447" s="33"/>
      <c r="CK447" s="33"/>
      <c r="CL447" s="33"/>
      <c r="CM447" s="33"/>
      <c r="CN447" s="33"/>
      <c r="CO447" s="33"/>
      <c r="CP447" s="33"/>
      <c r="CQ447" s="33"/>
      <c r="CR447" s="33"/>
      <c r="CS447" s="33"/>
      <c r="CT447" s="33"/>
      <c r="CU447" s="33"/>
      <c r="CV447" s="33"/>
      <c r="CW447" s="33"/>
      <c r="CX447" s="33"/>
      <c r="CY447" s="33"/>
      <c r="CZ447" s="33"/>
      <c r="DA447" s="33"/>
      <c r="DB447" s="33"/>
      <c r="DC447" s="33"/>
      <c r="DD447" s="33"/>
      <c r="DE447" s="33"/>
      <c r="DF447" s="33"/>
      <c r="DG447" s="33"/>
      <c r="DH447" s="33"/>
      <c r="DI447" s="33"/>
      <c r="DJ447" s="33"/>
      <c r="DK447" s="33"/>
      <c r="DL447" s="33"/>
      <c r="DM447" s="33"/>
      <c r="DN447" s="33"/>
      <c r="DO447" s="33"/>
      <c r="DP447" s="33"/>
      <c r="DQ447" s="33"/>
      <c r="DR447" s="33"/>
      <c r="DS447" s="33"/>
      <c r="DT447" s="33"/>
      <c r="DU447" s="33"/>
      <c r="DV447" s="33"/>
      <c r="DW447" s="33"/>
      <c r="DX447" s="33"/>
      <c r="DY447" s="33"/>
      <c r="DZ447" s="33"/>
      <c r="EA447" s="33"/>
      <c r="EB447" s="33"/>
      <c r="EC447" s="33"/>
      <c r="ED447" s="33"/>
      <c r="EE447" s="33"/>
      <c r="EF447" s="33"/>
      <c r="EG447" s="33"/>
      <c r="EH447" s="33"/>
      <c r="EI447" s="33"/>
      <c r="EJ447" s="33"/>
      <c r="EK447" s="33"/>
      <c r="EL447" s="33"/>
      <c r="EM447" s="33"/>
      <c r="EN447" s="33"/>
      <c r="EO447" s="33"/>
      <c r="EP447" s="33"/>
      <c r="EQ447" s="33"/>
      <c r="ER447" s="33"/>
      <c r="ES447" s="33"/>
      <c r="ET447" s="33"/>
      <c r="EU447" s="33"/>
      <c r="EV447" s="33"/>
      <c r="EW447" s="33"/>
      <c r="EX447" s="33"/>
      <c r="EY447" s="33"/>
      <c r="EZ447" s="33"/>
      <c r="FA447" s="33"/>
      <c r="FB447" s="33"/>
      <c r="FC447" s="33"/>
      <c r="FD447" s="33"/>
      <c r="FE447" s="33"/>
      <c r="FF447" s="33"/>
      <c r="FG447" s="33"/>
      <c r="FH447" s="33"/>
      <c r="FI447" s="33"/>
      <c r="FJ447" s="33"/>
      <c r="FK447" s="33"/>
      <c r="FL447" s="33"/>
      <c r="FM447" s="33"/>
      <c r="FN447" s="33"/>
      <c r="FO447" s="33"/>
      <c r="FP447" s="33"/>
      <c r="FQ447" s="33"/>
      <c r="FR447" s="33"/>
      <c r="FS447" s="33"/>
      <c r="FT447" s="33"/>
      <c r="FU447" s="33"/>
      <c r="FV447" s="33"/>
      <c r="FW447" s="33"/>
      <c r="FX447" s="33"/>
      <c r="FY447" s="33"/>
      <c r="FZ447" s="33"/>
      <c r="GA447" s="33"/>
      <c r="GB447" s="33"/>
      <c r="GC447" s="33"/>
      <c r="GD447" s="33"/>
      <c r="GE447" s="33"/>
      <c r="GF447" s="33"/>
      <c r="GG447" s="33"/>
      <c r="GH447" s="33"/>
      <c r="GI447" s="33"/>
      <c r="GJ447" s="33"/>
      <c r="GK447" s="33"/>
      <c r="GL447" s="33"/>
      <c r="GM447" s="33"/>
      <c r="GN447" s="33"/>
      <c r="GO447" s="33"/>
      <c r="GP447" s="33"/>
      <c r="GQ447" s="33"/>
      <c r="GR447" s="33"/>
      <c r="GS447" s="33"/>
      <c r="GT447" s="33"/>
      <c r="GU447" s="33"/>
      <c r="GV447" s="33"/>
      <c r="GW447" s="33"/>
      <c r="GX447" s="33"/>
      <c r="GY447" s="33"/>
      <c r="GZ447" s="33"/>
      <c r="HA447" s="33"/>
      <c r="HB447" s="33"/>
      <c r="HC447" s="33"/>
      <c r="HD447" s="33"/>
      <c r="HE447" s="33"/>
      <c r="HF447" s="33"/>
      <c r="HG447" s="33"/>
      <c r="HH447" s="33"/>
      <c r="HI447" s="33"/>
      <c r="HJ447" s="33"/>
      <c r="HK447" s="33"/>
      <c r="HL447" s="33"/>
      <c r="HM447" s="33"/>
      <c r="HN447" s="33"/>
      <c r="HO447" s="33"/>
      <c r="HP447" s="33"/>
      <c r="HQ447" s="33"/>
      <c r="HR447" s="33"/>
      <c r="HS447" s="33"/>
      <c r="HT447" s="33"/>
      <c r="HU447" s="33"/>
      <c r="HV447" s="33"/>
      <c r="HW447" s="33"/>
      <c r="HX447" s="33"/>
      <c r="HY447" s="33"/>
      <c r="HZ447" s="33"/>
      <c r="IA447" s="33"/>
    </row>
    <row r="448" spans="2:235" s="40" customFormat="1" ht="47.25" x14ac:dyDescent="0.25">
      <c r="B448" s="177"/>
      <c r="C448" s="80">
        <v>441</v>
      </c>
      <c r="D448" s="42" t="s">
        <v>2931</v>
      </c>
      <c r="E448" s="42" t="s">
        <v>1757</v>
      </c>
      <c r="F448" s="45" t="s">
        <v>1489</v>
      </c>
      <c r="G448" s="36" t="s">
        <v>3808</v>
      </c>
      <c r="H448" s="43">
        <v>42205</v>
      </c>
      <c r="I448" s="133">
        <v>300200</v>
      </c>
      <c r="J448" s="38"/>
      <c r="K448" s="42" t="s">
        <v>3418</v>
      </c>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c r="BF448" s="33"/>
      <c r="BG448" s="33"/>
      <c r="BH448" s="33"/>
      <c r="BI448" s="33"/>
      <c r="BJ448" s="33"/>
      <c r="BK448" s="33"/>
      <c r="BL448" s="33"/>
      <c r="BM448" s="33"/>
      <c r="BN448" s="33"/>
      <c r="BO448" s="33"/>
      <c r="BP448" s="33"/>
      <c r="BQ448" s="33"/>
      <c r="BR448" s="33"/>
      <c r="BS448" s="33"/>
      <c r="BT448" s="33"/>
      <c r="BU448" s="33"/>
      <c r="BV448" s="33"/>
      <c r="BW448" s="33"/>
      <c r="BX448" s="33"/>
      <c r="BY448" s="33"/>
      <c r="BZ448" s="33"/>
      <c r="CA448" s="33"/>
      <c r="CB448" s="33"/>
      <c r="CC448" s="33"/>
      <c r="CD448" s="33"/>
      <c r="CE448" s="33"/>
      <c r="CF448" s="33"/>
      <c r="CG448" s="33"/>
      <c r="CH448" s="33"/>
      <c r="CI448" s="33"/>
      <c r="CJ448" s="33"/>
      <c r="CK448" s="33"/>
      <c r="CL448" s="33"/>
      <c r="CM448" s="33"/>
      <c r="CN448" s="33"/>
      <c r="CO448" s="33"/>
      <c r="CP448" s="33"/>
      <c r="CQ448" s="33"/>
      <c r="CR448" s="33"/>
      <c r="CS448" s="33"/>
      <c r="CT448" s="33"/>
      <c r="CU448" s="33"/>
      <c r="CV448" s="33"/>
      <c r="CW448" s="33"/>
      <c r="CX448" s="33"/>
      <c r="CY448" s="33"/>
      <c r="CZ448" s="33"/>
      <c r="DA448" s="33"/>
      <c r="DB448" s="33"/>
      <c r="DC448" s="33"/>
      <c r="DD448" s="33"/>
      <c r="DE448" s="33"/>
      <c r="DF448" s="33"/>
      <c r="DG448" s="33"/>
      <c r="DH448" s="33"/>
      <c r="DI448" s="33"/>
      <c r="DJ448" s="33"/>
      <c r="DK448" s="33"/>
      <c r="DL448" s="33"/>
      <c r="DM448" s="33"/>
      <c r="DN448" s="33"/>
      <c r="DO448" s="33"/>
      <c r="DP448" s="33"/>
      <c r="DQ448" s="33"/>
      <c r="DR448" s="33"/>
      <c r="DS448" s="33"/>
      <c r="DT448" s="33"/>
      <c r="DU448" s="33"/>
      <c r="DV448" s="33"/>
      <c r="DW448" s="33"/>
      <c r="DX448" s="33"/>
      <c r="DY448" s="33"/>
      <c r="DZ448" s="33"/>
      <c r="EA448" s="33"/>
      <c r="EB448" s="33"/>
      <c r="EC448" s="33"/>
      <c r="ED448" s="33"/>
      <c r="EE448" s="33"/>
      <c r="EF448" s="33"/>
      <c r="EG448" s="33"/>
      <c r="EH448" s="33"/>
      <c r="EI448" s="33"/>
      <c r="EJ448" s="33"/>
      <c r="EK448" s="33"/>
      <c r="EL448" s="33"/>
      <c r="EM448" s="33"/>
      <c r="EN448" s="33"/>
      <c r="EO448" s="33"/>
      <c r="EP448" s="33"/>
      <c r="EQ448" s="33"/>
      <c r="ER448" s="33"/>
      <c r="ES448" s="33"/>
      <c r="ET448" s="33"/>
      <c r="EU448" s="33"/>
      <c r="EV448" s="33"/>
      <c r="EW448" s="33"/>
      <c r="EX448" s="33"/>
      <c r="EY448" s="33"/>
      <c r="EZ448" s="33"/>
      <c r="FA448" s="33"/>
      <c r="FB448" s="33"/>
      <c r="FC448" s="33"/>
      <c r="FD448" s="33"/>
      <c r="FE448" s="33"/>
      <c r="FF448" s="33"/>
      <c r="FG448" s="33"/>
      <c r="FH448" s="33"/>
      <c r="FI448" s="33"/>
      <c r="FJ448" s="33"/>
      <c r="FK448" s="33"/>
      <c r="FL448" s="33"/>
      <c r="FM448" s="33"/>
      <c r="FN448" s="33"/>
      <c r="FO448" s="33"/>
      <c r="FP448" s="33"/>
      <c r="FQ448" s="33"/>
      <c r="FR448" s="33"/>
      <c r="FS448" s="33"/>
      <c r="FT448" s="33"/>
      <c r="FU448" s="33"/>
      <c r="FV448" s="33"/>
      <c r="FW448" s="33"/>
      <c r="FX448" s="33"/>
      <c r="FY448" s="33"/>
      <c r="FZ448" s="33"/>
      <c r="GA448" s="33"/>
      <c r="GB448" s="33"/>
      <c r="GC448" s="33"/>
      <c r="GD448" s="33"/>
      <c r="GE448" s="33"/>
      <c r="GF448" s="33"/>
      <c r="GG448" s="33"/>
      <c r="GH448" s="33"/>
      <c r="GI448" s="33"/>
      <c r="GJ448" s="33"/>
      <c r="GK448" s="33"/>
      <c r="GL448" s="33"/>
      <c r="GM448" s="33"/>
      <c r="GN448" s="33"/>
      <c r="GO448" s="33"/>
      <c r="GP448" s="33"/>
      <c r="GQ448" s="33"/>
      <c r="GR448" s="33"/>
      <c r="GS448" s="33"/>
      <c r="GT448" s="33"/>
      <c r="GU448" s="33"/>
      <c r="GV448" s="33"/>
      <c r="GW448" s="33"/>
      <c r="GX448" s="33"/>
      <c r="GY448" s="33"/>
      <c r="GZ448" s="33"/>
      <c r="HA448" s="33"/>
      <c r="HB448" s="33"/>
      <c r="HC448" s="33"/>
      <c r="HD448" s="33"/>
      <c r="HE448" s="33"/>
      <c r="HF448" s="33"/>
      <c r="HG448" s="33"/>
      <c r="HH448" s="33"/>
      <c r="HI448" s="33"/>
      <c r="HJ448" s="33"/>
      <c r="HK448" s="33"/>
      <c r="HL448" s="33"/>
      <c r="HM448" s="33"/>
      <c r="HN448" s="33"/>
      <c r="HO448" s="33"/>
      <c r="HP448" s="33"/>
      <c r="HQ448" s="33"/>
      <c r="HR448" s="33"/>
      <c r="HS448" s="33"/>
      <c r="HT448" s="33"/>
      <c r="HU448" s="33"/>
      <c r="HV448" s="33"/>
      <c r="HW448" s="33"/>
      <c r="HX448" s="33"/>
      <c r="HY448" s="33"/>
      <c r="HZ448" s="33"/>
      <c r="IA448" s="33"/>
    </row>
    <row r="449" spans="2:235" s="40" customFormat="1" ht="47.25" x14ac:dyDescent="0.25">
      <c r="B449" s="177"/>
      <c r="C449" s="80">
        <v>442</v>
      </c>
      <c r="D449" s="80" t="s">
        <v>3348</v>
      </c>
      <c r="E449" s="42" t="s">
        <v>1757</v>
      </c>
      <c r="F449" s="42" t="s">
        <v>1598</v>
      </c>
      <c r="G449" s="36" t="s">
        <v>3809</v>
      </c>
      <c r="H449" s="43">
        <v>42237</v>
      </c>
      <c r="I449" s="133">
        <v>542500</v>
      </c>
      <c r="J449" s="38"/>
      <c r="K449" s="42" t="s">
        <v>3419</v>
      </c>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c r="BF449" s="33"/>
      <c r="BG449" s="33"/>
      <c r="BH449" s="33"/>
      <c r="BI449" s="33"/>
      <c r="BJ449" s="33"/>
      <c r="BK449" s="33"/>
      <c r="BL449" s="33"/>
      <c r="BM449" s="33"/>
      <c r="BN449" s="33"/>
      <c r="BO449" s="33"/>
      <c r="BP449" s="33"/>
      <c r="BQ449" s="33"/>
      <c r="BR449" s="33"/>
      <c r="BS449" s="33"/>
      <c r="BT449" s="33"/>
      <c r="BU449" s="33"/>
      <c r="BV449" s="33"/>
      <c r="BW449" s="33"/>
      <c r="BX449" s="33"/>
      <c r="BY449" s="33"/>
      <c r="BZ449" s="33"/>
      <c r="CA449" s="33"/>
      <c r="CB449" s="33"/>
      <c r="CC449" s="33"/>
      <c r="CD449" s="33"/>
      <c r="CE449" s="33"/>
      <c r="CF449" s="33"/>
      <c r="CG449" s="33"/>
      <c r="CH449" s="33"/>
      <c r="CI449" s="33"/>
      <c r="CJ449" s="33"/>
      <c r="CK449" s="33"/>
      <c r="CL449" s="33"/>
      <c r="CM449" s="33"/>
      <c r="CN449" s="33"/>
      <c r="CO449" s="33"/>
      <c r="CP449" s="33"/>
      <c r="CQ449" s="33"/>
      <c r="CR449" s="33"/>
      <c r="CS449" s="33"/>
      <c r="CT449" s="33"/>
      <c r="CU449" s="33"/>
      <c r="CV449" s="33"/>
      <c r="CW449" s="33"/>
      <c r="CX449" s="33"/>
      <c r="CY449" s="33"/>
      <c r="CZ449" s="33"/>
      <c r="DA449" s="33"/>
      <c r="DB449" s="33"/>
      <c r="DC449" s="33"/>
      <c r="DD449" s="33"/>
      <c r="DE449" s="33"/>
      <c r="DF449" s="33"/>
      <c r="DG449" s="33"/>
      <c r="DH449" s="33"/>
      <c r="DI449" s="33"/>
      <c r="DJ449" s="33"/>
      <c r="DK449" s="33"/>
      <c r="DL449" s="33"/>
      <c r="DM449" s="33"/>
      <c r="DN449" s="33"/>
      <c r="DO449" s="33"/>
      <c r="DP449" s="33"/>
      <c r="DQ449" s="33"/>
      <c r="DR449" s="33"/>
      <c r="DS449" s="33"/>
      <c r="DT449" s="33"/>
      <c r="DU449" s="33"/>
      <c r="DV449" s="33"/>
      <c r="DW449" s="33"/>
      <c r="DX449" s="33"/>
      <c r="DY449" s="33"/>
      <c r="DZ449" s="33"/>
      <c r="EA449" s="33"/>
      <c r="EB449" s="33"/>
      <c r="EC449" s="33"/>
      <c r="ED449" s="33"/>
      <c r="EE449" s="33"/>
      <c r="EF449" s="33"/>
      <c r="EG449" s="33"/>
      <c r="EH449" s="33"/>
      <c r="EI449" s="33"/>
      <c r="EJ449" s="33"/>
      <c r="EK449" s="33"/>
      <c r="EL449" s="33"/>
      <c r="EM449" s="33"/>
      <c r="EN449" s="33"/>
      <c r="EO449" s="33"/>
      <c r="EP449" s="33"/>
      <c r="EQ449" s="33"/>
      <c r="ER449" s="33"/>
      <c r="ES449" s="33"/>
      <c r="ET449" s="33"/>
      <c r="EU449" s="33"/>
      <c r="EV449" s="33"/>
      <c r="EW449" s="33"/>
      <c r="EX449" s="33"/>
      <c r="EY449" s="33"/>
      <c r="EZ449" s="33"/>
      <c r="FA449" s="33"/>
      <c r="FB449" s="33"/>
      <c r="FC449" s="33"/>
      <c r="FD449" s="33"/>
      <c r="FE449" s="33"/>
      <c r="FF449" s="33"/>
      <c r="FG449" s="33"/>
      <c r="FH449" s="33"/>
      <c r="FI449" s="33"/>
      <c r="FJ449" s="33"/>
      <c r="FK449" s="33"/>
      <c r="FL449" s="33"/>
      <c r="FM449" s="33"/>
      <c r="FN449" s="33"/>
      <c r="FO449" s="33"/>
      <c r="FP449" s="33"/>
      <c r="FQ449" s="33"/>
      <c r="FR449" s="33"/>
      <c r="FS449" s="33"/>
      <c r="FT449" s="33"/>
      <c r="FU449" s="33"/>
      <c r="FV449" s="33"/>
      <c r="FW449" s="33"/>
      <c r="FX449" s="33"/>
      <c r="FY449" s="33"/>
      <c r="FZ449" s="33"/>
      <c r="GA449" s="33"/>
      <c r="GB449" s="33"/>
      <c r="GC449" s="33"/>
      <c r="GD449" s="33"/>
      <c r="GE449" s="33"/>
      <c r="GF449" s="33"/>
      <c r="GG449" s="33"/>
      <c r="GH449" s="33"/>
      <c r="GI449" s="33"/>
      <c r="GJ449" s="33"/>
      <c r="GK449" s="33"/>
      <c r="GL449" s="33"/>
      <c r="GM449" s="33"/>
      <c r="GN449" s="33"/>
      <c r="GO449" s="33"/>
      <c r="GP449" s="33"/>
      <c r="GQ449" s="33"/>
      <c r="GR449" s="33"/>
      <c r="GS449" s="33"/>
      <c r="GT449" s="33"/>
      <c r="GU449" s="33"/>
      <c r="GV449" s="33"/>
      <c r="GW449" s="33"/>
      <c r="GX449" s="33"/>
      <c r="GY449" s="33"/>
      <c r="GZ449" s="33"/>
      <c r="HA449" s="33"/>
      <c r="HB449" s="33"/>
      <c r="HC449" s="33"/>
      <c r="HD449" s="33"/>
      <c r="HE449" s="33"/>
      <c r="HF449" s="33"/>
      <c r="HG449" s="33"/>
      <c r="HH449" s="33"/>
      <c r="HI449" s="33"/>
      <c r="HJ449" s="33"/>
      <c r="HK449" s="33"/>
      <c r="HL449" s="33"/>
      <c r="HM449" s="33"/>
      <c r="HN449" s="33"/>
      <c r="HO449" s="33"/>
      <c r="HP449" s="33"/>
      <c r="HQ449" s="33"/>
      <c r="HR449" s="33"/>
      <c r="HS449" s="33"/>
      <c r="HT449" s="33"/>
      <c r="HU449" s="33"/>
      <c r="HV449" s="33"/>
      <c r="HW449" s="33"/>
      <c r="HX449" s="33"/>
      <c r="HY449" s="33"/>
      <c r="HZ449" s="33"/>
      <c r="IA449" s="33"/>
    </row>
    <row r="450" spans="2:235" s="40" customFormat="1" ht="47.25" x14ac:dyDescent="0.25">
      <c r="B450" s="177"/>
      <c r="C450" s="80">
        <v>443</v>
      </c>
      <c r="D450" s="80" t="s">
        <v>3810</v>
      </c>
      <c r="E450" s="42" t="s">
        <v>1757</v>
      </c>
      <c r="F450" s="45" t="s">
        <v>1452</v>
      </c>
      <c r="G450" s="36" t="s">
        <v>3811</v>
      </c>
      <c r="H450" s="43">
        <v>42125</v>
      </c>
      <c r="I450" s="133">
        <v>137200</v>
      </c>
      <c r="J450" s="38"/>
      <c r="K450" s="42" t="s">
        <v>3420</v>
      </c>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c r="BD450" s="33"/>
      <c r="BE450" s="33"/>
      <c r="BF450" s="33"/>
      <c r="BG450" s="33"/>
      <c r="BH450" s="33"/>
      <c r="BI450" s="33"/>
      <c r="BJ450" s="33"/>
      <c r="BK450" s="33"/>
      <c r="BL450" s="33"/>
      <c r="BM450" s="33"/>
      <c r="BN450" s="33"/>
      <c r="BO450" s="33"/>
      <c r="BP450" s="33"/>
      <c r="BQ450" s="33"/>
      <c r="BR450" s="33"/>
      <c r="BS450" s="33"/>
      <c r="BT450" s="33"/>
      <c r="BU450" s="33"/>
      <c r="BV450" s="33"/>
      <c r="BW450" s="33"/>
      <c r="BX450" s="33"/>
      <c r="BY450" s="33"/>
      <c r="BZ450" s="33"/>
      <c r="CA450" s="33"/>
      <c r="CB450" s="33"/>
      <c r="CC450" s="33"/>
      <c r="CD450" s="33"/>
      <c r="CE450" s="33"/>
      <c r="CF450" s="33"/>
      <c r="CG450" s="33"/>
      <c r="CH450" s="33"/>
      <c r="CI450" s="33"/>
      <c r="CJ450" s="33"/>
      <c r="CK450" s="33"/>
      <c r="CL450" s="33"/>
      <c r="CM450" s="33"/>
      <c r="CN450" s="33"/>
      <c r="CO450" s="33"/>
      <c r="CP450" s="33"/>
      <c r="CQ450" s="33"/>
      <c r="CR450" s="33"/>
      <c r="CS450" s="33"/>
      <c r="CT450" s="33"/>
      <c r="CU450" s="33"/>
      <c r="CV450" s="33"/>
      <c r="CW450" s="33"/>
      <c r="CX450" s="33"/>
      <c r="CY450" s="33"/>
      <c r="CZ450" s="33"/>
      <c r="DA450" s="33"/>
      <c r="DB450" s="33"/>
      <c r="DC450" s="33"/>
      <c r="DD450" s="33"/>
      <c r="DE450" s="33"/>
      <c r="DF450" s="33"/>
      <c r="DG450" s="33"/>
      <c r="DH450" s="33"/>
      <c r="DI450" s="33"/>
      <c r="DJ450" s="33"/>
      <c r="DK450" s="33"/>
      <c r="DL450" s="33"/>
      <c r="DM450" s="33"/>
      <c r="DN450" s="33"/>
      <c r="DO450" s="33"/>
      <c r="DP450" s="33"/>
      <c r="DQ450" s="33"/>
      <c r="DR450" s="33"/>
      <c r="DS450" s="33"/>
      <c r="DT450" s="33"/>
      <c r="DU450" s="33"/>
      <c r="DV450" s="33"/>
      <c r="DW450" s="33"/>
      <c r="DX450" s="33"/>
      <c r="DY450" s="33"/>
      <c r="DZ450" s="33"/>
      <c r="EA450" s="33"/>
      <c r="EB450" s="33"/>
      <c r="EC450" s="33"/>
      <c r="ED450" s="33"/>
      <c r="EE450" s="33"/>
      <c r="EF450" s="33"/>
      <c r="EG450" s="33"/>
      <c r="EH450" s="33"/>
      <c r="EI450" s="33"/>
      <c r="EJ450" s="33"/>
      <c r="EK450" s="33"/>
      <c r="EL450" s="33"/>
      <c r="EM450" s="33"/>
      <c r="EN450" s="33"/>
      <c r="EO450" s="33"/>
      <c r="EP450" s="33"/>
      <c r="EQ450" s="33"/>
      <c r="ER450" s="33"/>
      <c r="ES450" s="33"/>
      <c r="ET450" s="33"/>
      <c r="EU450" s="33"/>
      <c r="EV450" s="33"/>
      <c r="EW450" s="33"/>
      <c r="EX450" s="33"/>
      <c r="EY450" s="33"/>
      <c r="EZ450" s="33"/>
      <c r="FA450" s="33"/>
      <c r="FB450" s="33"/>
      <c r="FC450" s="33"/>
      <c r="FD450" s="33"/>
      <c r="FE450" s="33"/>
      <c r="FF450" s="33"/>
      <c r="FG450" s="33"/>
      <c r="FH450" s="33"/>
      <c r="FI450" s="33"/>
      <c r="FJ450" s="33"/>
      <c r="FK450" s="33"/>
      <c r="FL450" s="33"/>
      <c r="FM450" s="33"/>
      <c r="FN450" s="33"/>
      <c r="FO450" s="33"/>
      <c r="FP450" s="33"/>
      <c r="FQ450" s="33"/>
      <c r="FR450" s="33"/>
      <c r="FS450" s="33"/>
      <c r="FT450" s="33"/>
      <c r="FU450" s="33"/>
      <c r="FV450" s="33"/>
      <c r="FW450" s="33"/>
      <c r="FX450" s="33"/>
      <c r="FY450" s="33"/>
      <c r="FZ450" s="33"/>
      <c r="GA450" s="33"/>
      <c r="GB450" s="33"/>
      <c r="GC450" s="33"/>
      <c r="GD450" s="33"/>
      <c r="GE450" s="33"/>
      <c r="GF450" s="33"/>
      <c r="GG450" s="33"/>
      <c r="GH450" s="33"/>
      <c r="GI450" s="33"/>
      <c r="GJ450" s="33"/>
      <c r="GK450" s="33"/>
      <c r="GL450" s="33"/>
      <c r="GM450" s="33"/>
      <c r="GN450" s="33"/>
      <c r="GO450" s="33"/>
      <c r="GP450" s="33"/>
      <c r="GQ450" s="33"/>
      <c r="GR450" s="33"/>
      <c r="GS450" s="33"/>
      <c r="GT450" s="33"/>
      <c r="GU450" s="33"/>
      <c r="GV450" s="33"/>
      <c r="GW450" s="33"/>
      <c r="GX450" s="33"/>
      <c r="GY450" s="33"/>
      <c r="GZ450" s="33"/>
      <c r="HA450" s="33"/>
      <c r="HB450" s="33"/>
      <c r="HC450" s="33"/>
      <c r="HD450" s="33"/>
      <c r="HE450" s="33"/>
      <c r="HF450" s="33"/>
      <c r="HG450" s="33"/>
      <c r="HH450" s="33"/>
      <c r="HI450" s="33"/>
      <c r="HJ450" s="33"/>
      <c r="HK450" s="33"/>
      <c r="HL450" s="33"/>
      <c r="HM450" s="33"/>
      <c r="HN450" s="33"/>
      <c r="HO450" s="33"/>
      <c r="HP450" s="33"/>
      <c r="HQ450" s="33"/>
      <c r="HR450" s="33"/>
      <c r="HS450" s="33"/>
      <c r="HT450" s="33"/>
      <c r="HU450" s="33"/>
      <c r="HV450" s="33"/>
      <c r="HW450" s="33"/>
      <c r="HX450" s="33"/>
      <c r="HY450" s="33"/>
      <c r="HZ450" s="33"/>
      <c r="IA450" s="33"/>
    </row>
    <row r="451" spans="2:235" s="40" customFormat="1" ht="47.25" x14ac:dyDescent="0.25">
      <c r="B451" s="177"/>
      <c r="C451" s="80">
        <v>444</v>
      </c>
      <c r="D451" s="80" t="s">
        <v>3349</v>
      </c>
      <c r="E451" s="42" t="s">
        <v>1757</v>
      </c>
      <c r="F451" s="45" t="s">
        <v>1599</v>
      </c>
      <c r="G451" s="36" t="s">
        <v>3812</v>
      </c>
      <c r="H451" s="43">
        <v>42161</v>
      </c>
      <c r="I451" s="133">
        <v>236500</v>
      </c>
      <c r="J451" s="38"/>
      <c r="K451" s="42" t="s">
        <v>3421</v>
      </c>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3"/>
      <c r="BF451" s="33"/>
      <c r="BG451" s="33"/>
      <c r="BH451" s="33"/>
      <c r="BI451" s="33"/>
      <c r="BJ451" s="33"/>
      <c r="BK451" s="33"/>
      <c r="BL451" s="33"/>
      <c r="BM451" s="33"/>
      <c r="BN451" s="33"/>
      <c r="BO451" s="33"/>
      <c r="BP451" s="33"/>
      <c r="BQ451" s="33"/>
      <c r="BR451" s="33"/>
      <c r="BS451" s="33"/>
      <c r="BT451" s="33"/>
      <c r="BU451" s="33"/>
      <c r="BV451" s="33"/>
      <c r="BW451" s="33"/>
      <c r="BX451" s="33"/>
      <c r="BY451" s="33"/>
      <c r="BZ451" s="33"/>
      <c r="CA451" s="33"/>
      <c r="CB451" s="33"/>
      <c r="CC451" s="33"/>
      <c r="CD451" s="33"/>
      <c r="CE451" s="33"/>
      <c r="CF451" s="33"/>
      <c r="CG451" s="33"/>
      <c r="CH451" s="33"/>
      <c r="CI451" s="33"/>
      <c r="CJ451" s="33"/>
      <c r="CK451" s="33"/>
      <c r="CL451" s="33"/>
      <c r="CM451" s="33"/>
      <c r="CN451" s="33"/>
      <c r="CO451" s="33"/>
      <c r="CP451" s="33"/>
      <c r="CQ451" s="33"/>
      <c r="CR451" s="33"/>
      <c r="CS451" s="33"/>
      <c r="CT451" s="33"/>
      <c r="CU451" s="33"/>
      <c r="CV451" s="33"/>
      <c r="CW451" s="33"/>
      <c r="CX451" s="33"/>
      <c r="CY451" s="33"/>
      <c r="CZ451" s="33"/>
      <c r="DA451" s="33"/>
      <c r="DB451" s="33"/>
      <c r="DC451" s="33"/>
      <c r="DD451" s="33"/>
      <c r="DE451" s="33"/>
      <c r="DF451" s="33"/>
      <c r="DG451" s="33"/>
      <c r="DH451" s="33"/>
      <c r="DI451" s="33"/>
      <c r="DJ451" s="33"/>
      <c r="DK451" s="33"/>
      <c r="DL451" s="33"/>
      <c r="DM451" s="33"/>
      <c r="DN451" s="33"/>
      <c r="DO451" s="33"/>
      <c r="DP451" s="33"/>
      <c r="DQ451" s="33"/>
      <c r="DR451" s="33"/>
      <c r="DS451" s="33"/>
      <c r="DT451" s="33"/>
      <c r="DU451" s="33"/>
      <c r="DV451" s="33"/>
      <c r="DW451" s="33"/>
      <c r="DX451" s="33"/>
      <c r="DY451" s="33"/>
      <c r="DZ451" s="33"/>
      <c r="EA451" s="33"/>
      <c r="EB451" s="33"/>
      <c r="EC451" s="33"/>
      <c r="ED451" s="33"/>
      <c r="EE451" s="33"/>
      <c r="EF451" s="33"/>
      <c r="EG451" s="33"/>
      <c r="EH451" s="33"/>
      <c r="EI451" s="33"/>
      <c r="EJ451" s="33"/>
      <c r="EK451" s="33"/>
      <c r="EL451" s="33"/>
      <c r="EM451" s="33"/>
      <c r="EN451" s="33"/>
      <c r="EO451" s="33"/>
      <c r="EP451" s="33"/>
      <c r="EQ451" s="33"/>
      <c r="ER451" s="33"/>
      <c r="ES451" s="33"/>
      <c r="ET451" s="33"/>
      <c r="EU451" s="33"/>
      <c r="EV451" s="33"/>
      <c r="EW451" s="33"/>
      <c r="EX451" s="33"/>
      <c r="EY451" s="33"/>
      <c r="EZ451" s="33"/>
      <c r="FA451" s="33"/>
      <c r="FB451" s="33"/>
      <c r="FC451" s="33"/>
      <c r="FD451" s="33"/>
      <c r="FE451" s="33"/>
      <c r="FF451" s="33"/>
      <c r="FG451" s="33"/>
      <c r="FH451" s="33"/>
      <c r="FI451" s="33"/>
      <c r="FJ451" s="33"/>
      <c r="FK451" s="33"/>
      <c r="FL451" s="33"/>
      <c r="FM451" s="33"/>
      <c r="FN451" s="33"/>
      <c r="FO451" s="33"/>
      <c r="FP451" s="33"/>
      <c r="FQ451" s="33"/>
      <c r="FR451" s="33"/>
      <c r="FS451" s="33"/>
      <c r="FT451" s="33"/>
      <c r="FU451" s="33"/>
      <c r="FV451" s="33"/>
      <c r="FW451" s="33"/>
      <c r="FX451" s="33"/>
      <c r="FY451" s="33"/>
      <c r="FZ451" s="33"/>
      <c r="GA451" s="33"/>
      <c r="GB451" s="33"/>
      <c r="GC451" s="33"/>
      <c r="GD451" s="33"/>
      <c r="GE451" s="33"/>
      <c r="GF451" s="33"/>
      <c r="GG451" s="33"/>
      <c r="GH451" s="33"/>
      <c r="GI451" s="33"/>
      <c r="GJ451" s="33"/>
      <c r="GK451" s="33"/>
      <c r="GL451" s="33"/>
      <c r="GM451" s="33"/>
      <c r="GN451" s="33"/>
      <c r="GO451" s="33"/>
      <c r="GP451" s="33"/>
      <c r="GQ451" s="33"/>
      <c r="GR451" s="33"/>
      <c r="GS451" s="33"/>
      <c r="GT451" s="33"/>
      <c r="GU451" s="33"/>
      <c r="GV451" s="33"/>
      <c r="GW451" s="33"/>
      <c r="GX451" s="33"/>
      <c r="GY451" s="33"/>
      <c r="GZ451" s="33"/>
      <c r="HA451" s="33"/>
      <c r="HB451" s="33"/>
      <c r="HC451" s="33"/>
      <c r="HD451" s="33"/>
      <c r="HE451" s="33"/>
      <c r="HF451" s="33"/>
      <c r="HG451" s="33"/>
      <c r="HH451" s="33"/>
      <c r="HI451" s="33"/>
      <c r="HJ451" s="33"/>
      <c r="HK451" s="33"/>
      <c r="HL451" s="33"/>
      <c r="HM451" s="33"/>
      <c r="HN451" s="33"/>
      <c r="HO451" s="33"/>
      <c r="HP451" s="33"/>
      <c r="HQ451" s="33"/>
      <c r="HR451" s="33"/>
      <c r="HS451" s="33"/>
      <c r="HT451" s="33"/>
      <c r="HU451" s="33"/>
      <c r="HV451" s="33"/>
      <c r="HW451" s="33"/>
      <c r="HX451" s="33"/>
      <c r="HY451" s="33"/>
      <c r="HZ451" s="33"/>
      <c r="IA451" s="33"/>
    </row>
    <row r="452" spans="2:235" s="40" customFormat="1" ht="31.5" x14ac:dyDescent="0.25">
      <c r="B452" s="177"/>
      <c r="C452" s="80">
        <v>445</v>
      </c>
      <c r="D452" s="80" t="s">
        <v>3350</v>
      </c>
      <c r="E452" s="42" t="s">
        <v>1757</v>
      </c>
      <c r="F452" s="45" t="s">
        <v>1600</v>
      </c>
      <c r="G452" s="36" t="s">
        <v>3813</v>
      </c>
      <c r="H452" s="43">
        <v>42034</v>
      </c>
      <c r="I452" s="133">
        <v>21000</v>
      </c>
      <c r="J452" s="38"/>
      <c r="K452" s="42" t="s">
        <v>2227</v>
      </c>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c r="BD452" s="33"/>
      <c r="BE452" s="33"/>
      <c r="BF452" s="33"/>
      <c r="BG452" s="33"/>
      <c r="BH452" s="33"/>
      <c r="BI452" s="33"/>
      <c r="BJ452" s="33"/>
      <c r="BK452" s="33"/>
      <c r="BL452" s="33"/>
      <c r="BM452" s="33"/>
      <c r="BN452" s="33"/>
      <c r="BO452" s="33"/>
      <c r="BP452" s="33"/>
      <c r="BQ452" s="33"/>
      <c r="BR452" s="33"/>
      <c r="BS452" s="33"/>
      <c r="BT452" s="33"/>
      <c r="BU452" s="33"/>
      <c r="BV452" s="33"/>
      <c r="BW452" s="33"/>
      <c r="BX452" s="33"/>
      <c r="BY452" s="33"/>
      <c r="BZ452" s="33"/>
      <c r="CA452" s="33"/>
      <c r="CB452" s="33"/>
      <c r="CC452" s="33"/>
      <c r="CD452" s="33"/>
      <c r="CE452" s="33"/>
      <c r="CF452" s="33"/>
      <c r="CG452" s="33"/>
      <c r="CH452" s="33"/>
      <c r="CI452" s="33"/>
      <c r="CJ452" s="33"/>
      <c r="CK452" s="33"/>
      <c r="CL452" s="33"/>
      <c r="CM452" s="33"/>
      <c r="CN452" s="33"/>
      <c r="CO452" s="33"/>
      <c r="CP452" s="33"/>
      <c r="CQ452" s="33"/>
      <c r="CR452" s="33"/>
      <c r="CS452" s="33"/>
      <c r="CT452" s="33"/>
      <c r="CU452" s="33"/>
      <c r="CV452" s="33"/>
      <c r="CW452" s="33"/>
      <c r="CX452" s="33"/>
      <c r="CY452" s="33"/>
      <c r="CZ452" s="33"/>
      <c r="DA452" s="33"/>
      <c r="DB452" s="33"/>
      <c r="DC452" s="33"/>
      <c r="DD452" s="33"/>
      <c r="DE452" s="33"/>
      <c r="DF452" s="33"/>
      <c r="DG452" s="33"/>
      <c r="DH452" s="33"/>
      <c r="DI452" s="33"/>
      <c r="DJ452" s="33"/>
      <c r="DK452" s="33"/>
      <c r="DL452" s="33"/>
      <c r="DM452" s="33"/>
      <c r="DN452" s="33"/>
      <c r="DO452" s="33"/>
      <c r="DP452" s="33"/>
      <c r="DQ452" s="33"/>
      <c r="DR452" s="33"/>
      <c r="DS452" s="33"/>
      <c r="DT452" s="33"/>
      <c r="DU452" s="33"/>
      <c r="DV452" s="33"/>
      <c r="DW452" s="33"/>
      <c r="DX452" s="33"/>
      <c r="DY452" s="33"/>
      <c r="DZ452" s="33"/>
      <c r="EA452" s="33"/>
      <c r="EB452" s="33"/>
      <c r="EC452" s="33"/>
      <c r="ED452" s="33"/>
      <c r="EE452" s="33"/>
      <c r="EF452" s="33"/>
      <c r="EG452" s="33"/>
      <c r="EH452" s="33"/>
      <c r="EI452" s="33"/>
      <c r="EJ452" s="33"/>
      <c r="EK452" s="33"/>
      <c r="EL452" s="33"/>
      <c r="EM452" s="33"/>
      <c r="EN452" s="33"/>
      <c r="EO452" s="33"/>
      <c r="EP452" s="33"/>
      <c r="EQ452" s="33"/>
      <c r="ER452" s="33"/>
      <c r="ES452" s="33"/>
      <c r="ET452" s="33"/>
      <c r="EU452" s="33"/>
      <c r="EV452" s="33"/>
      <c r="EW452" s="33"/>
      <c r="EX452" s="33"/>
      <c r="EY452" s="33"/>
      <c r="EZ452" s="33"/>
      <c r="FA452" s="33"/>
      <c r="FB452" s="33"/>
      <c r="FC452" s="33"/>
      <c r="FD452" s="33"/>
      <c r="FE452" s="33"/>
      <c r="FF452" s="33"/>
      <c r="FG452" s="33"/>
      <c r="FH452" s="33"/>
      <c r="FI452" s="33"/>
      <c r="FJ452" s="33"/>
      <c r="FK452" s="33"/>
      <c r="FL452" s="33"/>
      <c r="FM452" s="33"/>
      <c r="FN452" s="33"/>
      <c r="FO452" s="33"/>
      <c r="FP452" s="33"/>
      <c r="FQ452" s="33"/>
      <c r="FR452" s="33"/>
      <c r="FS452" s="33"/>
      <c r="FT452" s="33"/>
      <c r="FU452" s="33"/>
      <c r="FV452" s="33"/>
      <c r="FW452" s="33"/>
      <c r="FX452" s="33"/>
      <c r="FY452" s="33"/>
      <c r="FZ452" s="33"/>
      <c r="GA452" s="33"/>
      <c r="GB452" s="33"/>
      <c r="GC452" s="33"/>
      <c r="GD452" s="33"/>
      <c r="GE452" s="33"/>
      <c r="GF452" s="33"/>
      <c r="GG452" s="33"/>
      <c r="GH452" s="33"/>
      <c r="GI452" s="33"/>
      <c r="GJ452" s="33"/>
      <c r="GK452" s="33"/>
      <c r="GL452" s="33"/>
      <c r="GM452" s="33"/>
      <c r="GN452" s="33"/>
      <c r="GO452" s="33"/>
      <c r="GP452" s="33"/>
      <c r="GQ452" s="33"/>
      <c r="GR452" s="33"/>
      <c r="GS452" s="33"/>
      <c r="GT452" s="33"/>
      <c r="GU452" s="33"/>
      <c r="GV452" s="33"/>
      <c r="GW452" s="33"/>
      <c r="GX452" s="33"/>
      <c r="GY452" s="33"/>
      <c r="GZ452" s="33"/>
      <c r="HA452" s="33"/>
      <c r="HB452" s="33"/>
      <c r="HC452" s="33"/>
      <c r="HD452" s="33"/>
      <c r="HE452" s="33"/>
      <c r="HF452" s="33"/>
      <c r="HG452" s="33"/>
      <c r="HH452" s="33"/>
      <c r="HI452" s="33"/>
      <c r="HJ452" s="33"/>
      <c r="HK452" s="33"/>
      <c r="HL452" s="33"/>
      <c r="HM452" s="33"/>
      <c r="HN452" s="33"/>
      <c r="HO452" s="33"/>
      <c r="HP452" s="33"/>
      <c r="HQ452" s="33"/>
      <c r="HR452" s="33"/>
      <c r="HS452" s="33"/>
      <c r="HT452" s="33"/>
      <c r="HU452" s="33"/>
      <c r="HV452" s="33"/>
      <c r="HW452" s="33"/>
      <c r="HX452" s="33"/>
      <c r="HY452" s="33"/>
      <c r="HZ452" s="33"/>
      <c r="IA452" s="33"/>
    </row>
    <row r="453" spans="2:235" s="40" customFormat="1" ht="31.5" x14ac:dyDescent="0.25">
      <c r="B453" s="177"/>
      <c r="C453" s="80">
        <v>446</v>
      </c>
      <c r="D453" s="80" t="s">
        <v>3351</v>
      </c>
      <c r="E453" s="42" t="s">
        <v>1757</v>
      </c>
      <c r="F453" s="45" t="s">
        <v>1601</v>
      </c>
      <c r="G453" s="36" t="s">
        <v>3814</v>
      </c>
      <c r="H453" s="43">
        <v>42392</v>
      </c>
      <c r="I453" s="133">
        <v>4700</v>
      </c>
      <c r="J453" s="38"/>
      <c r="K453" s="42" t="s">
        <v>3422</v>
      </c>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c r="BF453" s="33"/>
      <c r="BG453" s="33"/>
      <c r="BH453" s="33"/>
      <c r="BI453" s="33"/>
      <c r="BJ453" s="33"/>
      <c r="BK453" s="33"/>
      <c r="BL453" s="33"/>
      <c r="BM453" s="33"/>
      <c r="BN453" s="33"/>
      <c r="BO453" s="33"/>
      <c r="BP453" s="33"/>
      <c r="BQ453" s="33"/>
      <c r="BR453" s="33"/>
      <c r="BS453" s="33"/>
      <c r="BT453" s="33"/>
      <c r="BU453" s="33"/>
      <c r="BV453" s="33"/>
      <c r="BW453" s="33"/>
      <c r="BX453" s="33"/>
      <c r="BY453" s="33"/>
      <c r="BZ453" s="33"/>
      <c r="CA453" s="33"/>
      <c r="CB453" s="33"/>
      <c r="CC453" s="33"/>
      <c r="CD453" s="33"/>
      <c r="CE453" s="33"/>
      <c r="CF453" s="33"/>
      <c r="CG453" s="33"/>
      <c r="CH453" s="33"/>
      <c r="CI453" s="33"/>
      <c r="CJ453" s="33"/>
      <c r="CK453" s="33"/>
      <c r="CL453" s="33"/>
      <c r="CM453" s="33"/>
      <c r="CN453" s="33"/>
      <c r="CO453" s="33"/>
      <c r="CP453" s="33"/>
      <c r="CQ453" s="33"/>
      <c r="CR453" s="33"/>
      <c r="CS453" s="33"/>
      <c r="CT453" s="33"/>
      <c r="CU453" s="33"/>
      <c r="CV453" s="33"/>
      <c r="CW453" s="33"/>
      <c r="CX453" s="33"/>
      <c r="CY453" s="33"/>
      <c r="CZ453" s="33"/>
      <c r="DA453" s="33"/>
      <c r="DB453" s="33"/>
      <c r="DC453" s="33"/>
      <c r="DD453" s="33"/>
      <c r="DE453" s="33"/>
      <c r="DF453" s="33"/>
      <c r="DG453" s="33"/>
      <c r="DH453" s="33"/>
      <c r="DI453" s="33"/>
      <c r="DJ453" s="33"/>
      <c r="DK453" s="33"/>
      <c r="DL453" s="33"/>
      <c r="DM453" s="33"/>
      <c r="DN453" s="33"/>
      <c r="DO453" s="33"/>
      <c r="DP453" s="33"/>
      <c r="DQ453" s="33"/>
      <c r="DR453" s="33"/>
      <c r="DS453" s="33"/>
      <c r="DT453" s="33"/>
      <c r="DU453" s="33"/>
      <c r="DV453" s="33"/>
      <c r="DW453" s="33"/>
      <c r="DX453" s="33"/>
      <c r="DY453" s="33"/>
      <c r="DZ453" s="33"/>
      <c r="EA453" s="33"/>
      <c r="EB453" s="33"/>
      <c r="EC453" s="33"/>
      <c r="ED453" s="33"/>
      <c r="EE453" s="33"/>
      <c r="EF453" s="33"/>
      <c r="EG453" s="33"/>
      <c r="EH453" s="33"/>
      <c r="EI453" s="33"/>
      <c r="EJ453" s="33"/>
      <c r="EK453" s="33"/>
      <c r="EL453" s="33"/>
      <c r="EM453" s="33"/>
      <c r="EN453" s="33"/>
      <c r="EO453" s="33"/>
      <c r="EP453" s="33"/>
      <c r="EQ453" s="33"/>
      <c r="ER453" s="33"/>
      <c r="ES453" s="33"/>
      <c r="ET453" s="33"/>
      <c r="EU453" s="33"/>
      <c r="EV453" s="33"/>
      <c r="EW453" s="33"/>
      <c r="EX453" s="33"/>
      <c r="EY453" s="33"/>
      <c r="EZ453" s="33"/>
      <c r="FA453" s="33"/>
      <c r="FB453" s="33"/>
      <c r="FC453" s="33"/>
      <c r="FD453" s="33"/>
      <c r="FE453" s="33"/>
      <c r="FF453" s="33"/>
      <c r="FG453" s="33"/>
      <c r="FH453" s="33"/>
      <c r="FI453" s="33"/>
      <c r="FJ453" s="33"/>
      <c r="FK453" s="33"/>
      <c r="FL453" s="33"/>
      <c r="FM453" s="33"/>
      <c r="FN453" s="33"/>
      <c r="FO453" s="33"/>
      <c r="FP453" s="33"/>
      <c r="FQ453" s="33"/>
      <c r="FR453" s="33"/>
      <c r="FS453" s="33"/>
      <c r="FT453" s="33"/>
      <c r="FU453" s="33"/>
      <c r="FV453" s="33"/>
      <c r="FW453" s="33"/>
      <c r="FX453" s="33"/>
      <c r="FY453" s="33"/>
      <c r="FZ453" s="33"/>
      <c r="GA453" s="33"/>
      <c r="GB453" s="33"/>
      <c r="GC453" s="33"/>
      <c r="GD453" s="33"/>
      <c r="GE453" s="33"/>
      <c r="GF453" s="33"/>
      <c r="GG453" s="33"/>
      <c r="GH453" s="33"/>
      <c r="GI453" s="33"/>
      <c r="GJ453" s="33"/>
      <c r="GK453" s="33"/>
      <c r="GL453" s="33"/>
      <c r="GM453" s="33"/>
      <c r="GN453" s="33"/>
      <c r="GO453" s="33"/>
      <c r="GP453" s="33"/>
      <c r="GQ453" s="33"/>
      <c r="GR453" s="33"/>
      <c r="GS453" s="33"/>
      <c r="GT453" s="33"/>
      <c r="GU453" s="33"/>
      <c r="GV453" s="33"/>
      <c r="GW453" s="33"/>
      <c r="GX453" s="33"/>
      <c r="GY453" s="33"/>
      <c r="GZ453" s="33"/>
      <c r="HA453" s="33"/>
      <c r="HB453" s="33"/>
      <c r="HC453" s="33"/>
      <c r="HD453" s="33"/>
      <c r="HE453" s="33"/>
      <c r="HF453" s="33"/>
      <c r="HG453" s="33"/>
      <c r="HH453" s="33"/>
      <c r="HI453" s="33"/>
      <c r="HJ453" s="33"/>
      <c r="HK453" s="33"/>
      <c r="HL453" s="33"/>
      <c r="HM453" s="33"/>
      <c r="HN453" s="33"/>
      <c r="HO453" s="33"/>
      <c r="HP453" s="33"/>
      <c r="HQ453" s="33"/>
      <c r="HR453" s="33"/>
      <c r="HS453" s="33"/>
      <c r="HT453" s="33"/>
      <c r="HU453" s="33"/>
      <c r="HV453" s="33"/>
      <c r="HW453" s="33"/>
      <c r="HX453" s="33"/>
      <c r="HY453" s="33"/>
      <c r="HZ453" s="33"/>
      <c r="IA453" s="33"/>
    </row>
    <row r="454" spans="2:235" s="40" customFormat="1" ht="31.5" x14ac:dyDescent="0.25">
      <c r="B454" s="177"/>
      <c r="C454" s="80">
        <v>447</v>
      </c>
      <c r="D454" s="80" t="s">
        <v>3351</v>
      </c>
      <c r="E454" s="42" t="s">
        <v>1757</v>
      </c>
      <c r="F454" s="45" t="s">
        <v>1391</v>
      </c>
      <c r="G454" s="36" t="s">
        <v>3815</v>
      </c>
      <c r="H454" s="43">
        <v>42324</v>
      </c>
      <c r="I454" s="133">
        <v>2000</v>
      </c>
      <c r="J454" s="38"/>
      <c r="K454" s="42" t="s">
        <v>3423</v>
      </c>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c r="BF454" s="33"/>
      <c r="BG454" s="33"/>
      <c r="BH454" s="33"/>
      <c r="BI454" s="33"/>
      <c r="BJ454" s="33"/>
      <c r="BK454" s="33"/>
      <c r="BL454" s="33"/>
      <c r="BM454" s="33"/>
      <c r="BN454" s="33"/>
      <c r="BO454" s="33"/>
      <c r="BP454" s="33"/>
      <c r="BQ454" s="33"/>
      <c r="BR454" s="33"/>
      <c r="BS454" s="33"/>
      <c r="BT454" s="33"/>
      <c r="BU454" s="33"/>
      <c r="BV454" s="33"/>
      <c r="BW454" s="33"/>
      <c r="BX454" s="33"/>
      <c r="BY454" s="33"/>
      <c r="BZ454" s="33"/>
      <c r="CA454" s="33"/>
      <c r="CB454" s="33"/>
      <c r="CC454" s="33"/>
      <c r="CD454" s="33"/>
      <c r="CE454" s="33"/>
      <c r="CF454" s="33"/>
      <c r="CG454" s="33"/>
      <c r="CH454" s="33"/>
      <c r="CI454" s="33"/>
      <c r="CJ454" s="33"/>
      <c r="CK454" s="33"/>
      <c r="CL454" s="33"/>
      <c r="CM454" s="33"/>
      <c r="CN454" s="33"/>
      <c r="CO454" s="33"/>
      <c r="CP454" s="33"/>
      <c r="CQ454" s="33"/>
      <c r="CR454" s="33"/>
      <c r="CS454" s="33"/>
      <c r="CT454" s="33"/>
      <c r="CU454" s="33"/>
      <c r="CV454" s="33"/>
      <c r="CW454" s="33"/>
      <c r="CX454" s="33"/>
      <c r="CY454" s="33"/>
      <c r="CZ454" s="33"/>
      <c r="DA454" s="33"/>
      <c r="DB454" s="33"/>
      <c r="DC454" s="33"/>
      <c r="DD454" s="33"/>
      <c r="DE454" s="33"/>
      <c r="DF454" s="33"/>
      <c r="DG454" s="33"/>
      <c r="DH454" s="33"/>
      <c r="DI454" s="33"/>
      <c r="DJ454" s="33"/>
      <c r="DK454" s="33"/>
      <c r="DL454" s="33"/>
      <c r="DM454" s="33"/>
      <c r="DN454" s="33"/>
      <c r="DO454" s="33"/>
      <c r="DP454" s="33"/>
      <c r="DQ454" s="33"/>
      <c r="DR454" s="33"/>
      <c r="DS454" s="33"/>
      <c r="DT454" s="33"/>
      <c r="DU454" s="33"/>
      <c r="DV454" s="33"/>
      <c r="DW454" s="33"/>
      <c r="DX454" s="33"/>
      <c r="DY454" s="33"/>
      <c r="DZ454" s="33"/>
      <c r="EA454" s="33"/>
      <c r="EB454" s="33"/>
      <c r="EC454" s="33"/>
      <c r="ED454" s="33"/>
      <c r="EE454" s="33"/>
      <c r="EF454" s="33"/>
      <c r="EG454" s="33"/>
      <c r="EH454" s="33"/>
      <c r="EI454" s="33"/>
      <c r="EJ454" s="33"/>
      <c r="EK454" s="33"/>
      <c r="EL454" s="33"/>
      <c r="EM454" s="33"/>
      <c r="EN454" s="33"/>
      <c r="EO454" s="33"/>
      <c r="EP454" s="33"/>
      <c r="EQ454" s="33"/>
      <c r="ER454" s="33"/>
      <c r="ES454" s="33"/>
      <c r="ET454" s="33"/>
      <c r="EU454" s="33"/>
      <c r="EV454" s="33"/>
      <c r="EW454" s="33"/>
      <c r="EX454" s="33"/>
      <c r="EY454" s="33"/>
      <c r="EZ454" s="33"/>
      <c r="FA454" s="33"/>
      <c r="FB454" s="33"/>
      <c r="FC454" s="33"/>
      <c r="FD454" s="33"/>
      <c r="FE454" s="33"/>
      <c r="FF454" s="33"/>
      <c r="FG454" s="33"/>
      <c r="FH454" s="33"/>
      <c r="FI454" s="33"/>
      <c r="FJ454" s="33"/>
      <c r="FK454" s="33"/>
      <c r="FL454" s="33"/>
      <c r="FM454" s="33"/>
      <c r="FN454" s="33"/>
      <c r="FO454" s="33"/>
      <c r="FP454" s="33"/>
      <c r="FQ454" s="33"/>
      <c r="FR454" s="33"/>
      <c r="FS454" s="33"/>
      <c r="FT454" s="33"/>
      <c r="FU454" s="33"/>
      <c r="FV454" s="33"/>
      <c r="FW454" s="33"/>
      <c r="FX454" s="33"/>
      <c r="FY454" s="33"/>
      <c r="FZ454" s="33"/>
      <c r="GA454" s="33"/>
      <c r="GB454" s="33"/>
      <c r="GC454" s="33"/>
      <c r="GD454" s="33"/>
      <c r="GE454" s="33"/>
      <c r="GF454" s="33"/>
      <c r="GG454" s="33"/>
      <c r="GH454" s="33"/>
      <c r="GI454" s="33"/>
      <c r="GJ454" s="33"/>
      <c r="GK454" s="33"/>
      <c r="GL454" s="33"/>
      <c r="GM454" s="33"/>
      <c r="GN454" s="33"/>
      <c r="GO454" s="33"/>
      <c r="GP454" s="33"/>
      <c r="GQ454" s="33"/>
      <c r="GR454" s="33"/>
      <c r="GS454" s="33"/>
      <c r="GT454" s="33"/>
      <c r="GU454" s="33"/>
      <c r="GV454" s="33"/>
      <c r="GW454" s="33"/>
      <c r="GX454" s="33"/>
      <c r="GY454" s="33"/>
      <c r="GZ454" s="33"/>
      <c r="HA454" s="33"/>
      <c r="HB454" s="33"/>
      <c r="HC454" s="33"/>
      <c r="HD454" s="33"/>
      <c r="HE454" s="33"/>
      <c r="HF454" s="33"/>
      <c r="HG454" s="33"/>
      <c r="HH454" s="33"/>
      <c r="HI454" s="33"/>
      <c r="HJ454" s="33"/>
      <c r="HK454" s="33"/>
      <c r="HL454" s="33"/>
      <c r="HM454" s="33"/>
      <c r="HN454" s="33"/>
      <c r="HO454" s="33"/>
      <c r="HP454" s="33"/>
      <c r="HQ454" s="33"/>
      <c r="HR454" s="33"/>
      <c r="HS454" s="33"/>
      <c r="HT454" s="33"/>
      <c r="HU454" s="33"/>
      <c r="HV454" s="33"/>
      <c r="HW454" s="33"/>
      <c r="HX454" s="33"/>
      <c r="HY454" s="33"/>
      <c r="HZ454" s="33"/>
      <c r="IA454" s="33"/>
    </row>
    <row r="455" spans="2:235" s="40" customFormat="1" ht="47.25" x14ac:dyDescent="0.25">
      <c r="B455" s="177"/>
      <c r="C455" s="80">
        <v>448</v>
      </c>
      <c r="D455" s="80" t="s">
        <v>3352</v>
      </c>
      <c r="E455" s="42" t="s">
        <v>1757</v>
      </c>
      <c r="F455" s="45" t="s">
        <v>1602</v>
      </c>
      <c r="G455" s="36" t="s">
        <v>3816</v>
      </c>
      <c r="H455" s="43">
        <v>42182</v>
      </c>
      <c r="I455" s="133">
        <v>231100</v>
      </c>
      <c r="J455" s="38"/>
      <c r="K455" s="42" t="s">
        <v>3424</v>
      </c>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3"/>
      <c r="BF455" s="33"/>
      <c r="BG455" s="33"/>
      <c r="BH455" s="33"/>
      <c r="BI455" s="33"/>
      <c r="BJ455" s="33"/>
      <c r="BK455" s="33"/>
      <c r="BL455" s="33"/>
      <c r="BM455" s="33"/>
      <c r="BN455" s="33"/>
      <c r="BO455" s="33"/>
      <c r="BP455" s="33"/>
      <c r="BQ455" s="33"/>
      <c r="BR455" s="33"/>
      <c r="BS455" s="33"/>
      <c r="BT455" s="33"/>
      <c r="BU455" s="33"/>
      <c r="BV455" s="33"/>
      <c r="BW455" s="33"/>
      <c r="BX455" s="33"/>
      <c r="BY455" s="33"/>
      <c r="BZ455" s="33"/>
      <c r="CA455" s="33"/>
      <c r="CB455" s="33"/>
      <c r="CC455" s="33"/>
      <c r="CD455" s="33"/>
      <c r="CE455" s="33"/>
      <c r="CF455" s="33"/>
      <c r="CG455" s="33"/>
      <c r="CH455" s="33"/>
      <c r="CI455" s="33"/>
      <c r="CJ455" s="33"/>
      <c r="CK455" s="33"/>
      <c r="CL455" s="33"/>
      <c r="CM455" s="33"/>
      <c r="CN455" s="33"/>
      <c r="CO455" s="33"/>
      <c r="CP455" s="33"/>
      <c r="CQ455" s="33"/>
      <c r="CR455" s="33"/>
      <c r="CS455" s="33"/>
      <c r="CT455" s="33"/>
      <c r="CU455" s="33"/>
      <c r="CV455" s="33"/>
      <c r="CW455" s="33"/>
      <c r="CX455" s="33"/>
      <c r="CY455" s="33"/>
      <c r="CZ455" s="33"/>
      <c r="DA455" s="33"/>
      <c r="DB455" s="33"/>
      <c r="DC455" s="33"/>
      <c r="DD455" s="33"/>
      <c r="DE455" s="33"/>
      <c r="DF455" s="33"/>
      <c r="DG455" s="33"/>
      <c r="DH455" s="33"/>
      <c r="DI455" s="33"/>
      <c r="DJ455" s="33"/>
      <c r="DK455" s="33"/>
      <c r="DL455" s="33"/>
      <c r="DM455" s="33"/>
      <c r="DN455" s="33"/>
      <c r="DO455" s="33"/>
      <c r="DP455" s="33"/>
      <c r="DQ455" s="33"/>
      <c r="DR455" s="33"/>
      <c r="DS455" s="33"/>
      <c r="DT455" s="33"/>
      <c r="DU455" s="33"/>
      <c r="DV455" s="33"/>
      <c r="DW455" s="33"/>
      <c r="DX455" s="33"/>
      <c r="DY455" s="33"/>
      <c r="DZ455" s="33"/>
      <c r="EA455" s="33"/>
      <c r="EB455" s="33"/>
      <c r="EC455" s="33"/>
      <c r="ED455" s="33"/>
      <c r="EE455" s="33"/>
      <c r="EF455" s="33"/>
      <c r="EG455" s="33"/>
      <c r="EH455" s="33"/>
      <c r="EI455" s="33"/>
      <c r="EJ455" s="33"/>
      <c r="EK455" s="33"/>
      <c r="EL455" s="33"/>
      <c r="EM455" s="33"/>
      <c r="EN455" s="33"/>
      <c r="EO455" s="33"/>
      <c r="EP455" s="33"/>
      <c r="EQ455" s="33"/>
      <c r="ER455" s="33"/>
      <c r="ES455" s="33"/>
      <c r="ET455" s="33"/>
      <c r="EU455" s="33"/>
      <c r="EV455" s="33"/>
      <c r="EW455" s="33"/>
      <c r="EX455" s="33"/>
      <c r="EY455" s="33"/>
      <c r="EZ455" s="33"/>
      <c r="FA455" s="33"/>
      <c r="FB455" s="33"/>
      <c r="FC455" s="33"/>
      <c r="FD455" s="33"/>
      <c r="FE455" s="33"/>
      <c r="FF455" s="33"/>
      <c r="FG455" s="33"/>
      <c r="FH455" s="33"/>
      <c r="FI455" s="33"/>
      <c r="FJ455" s="33"/>
      <c r="FK455" s="33"/>
      <c r="FL455" s="33"/>
      <c r="FM455" s="33"/>
      <c r="FN455" s="33"/>
      <c r="FO455" s="33"/>
      <c r="FP455" s="33"/>
      <c r="FQ455" s="33"/>
      <c r="FR455" s="33"/>
      <c r="FS455" s="33"/>
      <c r="FT455" s="33"/>
      <c r="FU455" s="33"/>
      <c r="FV455" s="33"/>
      <c r="FW455" s="33"/>
      <c r="FX455" s="33"/>
      <c r="FY455" s="33"/>
      <c r="FZ455" s="33"/>
      <c r="GA455" s="33"/>
      <c r="GB455" s="33"/>
      <c r="GC455" s="33"/>
      <c r="GD455" s="33"/>
      <c r="GE455" s="33"/>
      <c r="GF455" s="33"/>
      <c r="GG455" s="33"/>
      <c r="GH455" s="33"/>
      <c r="GI455" s="33"/>
      <c r="GJ455" s="33"/>
      <c r="GK455" s="33"/>
      <c r="GL455" s="33"/>
      <c r="GM455" s="33"/>
      <c r="GN455" s="33"/>
      <c r="GO455" s="33"/>
      <c r="GP455" s="33"/>
      <c r="GQ455" s="33"/>
      <c r="GR455" s="33"/>
      <c r="GS455" s="33"/>
      <c r="GT455" s="33"/>
      <c r="GU455" s="33"/>
      <c r="GV455" s="33"/>
      <c r="GW455" s="33"/>
      <c r="GX455" s="33"/>
      <c r="GY455" s="33"/>
      <c r="GZ455" s="33"/>
      <c r="HA455" s="33"/>
      <c r="HB455" s="33"/>
      <c r="HC455" s="33"/>
      <c r="HD455" s="33"/>
      <c r="HE455" s="33"/>
      <c r="HF455" s="33"/>
      <c r="HG455" s="33"/>
      <c r="HH455" s="33"/>
      <c r="HI455" s="33"/>
      <c r="HJ455" s="33"/>
      <c r="HK455" s="33"/>
      <c r="HL455" s="33"/>
      <c r="HM455" s="33"/>
      <c r="HN455" s="33"/>
      <c r="HO455" s="33"/>
      <c r="HP455" s="33"/>
      <c r="HQ455" s="33"/>
      <c r="HR455" s="33"/>
      <c r="HS455" s="33"/>
      <c r="HT455" s="33"/>
      <c r="HU455" s="33"/>
      <c r="HV455" s="33"/>
      <c r="HW455" s="33"/>
      <c r="HX455" s="33"/>
      <c r="HY455" s="33"/>
      <c r="HZ455" s="33"/>
      <c r="IA455" s="33"/>
    </row>
    <row r="456" spans="2:235" s="40" customFormat="1" ht="47.25" x14ac:dyDescent="0.25">
      <c r="B456" s="177"/>
      <c r="C456" s="80">
        <v>449</v>
      </c>
      <c r="D456" s="80" t="s">
        <v>3353</v>
      </c>
      <c r="E456" s="42" t="s">
        <v>1757</v>
      </c>
      <c r="F456" s="45" t="s">
        <v>1603</v>
      </c>
      <c r="G456" s="36" t="s">
        <v>3817</v>
      </c>
      <c r="H456" s="43">
        <v>42273</v>
      </c>
      <c r="I456" s="133">
        <v>432500</v>
      </c>
      <c r="J456" s="38"/>
      <c r="K456" s="42" t="s">
        <v>3425</v>
      </c>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c r="BL456" s="33"/>
      <c r="BM456" s="33"/>
      <c r="BN456" s="33"/>
      <c r="BO456" s="33"/>
      <c r="BP456" s="33"/>
      <c r="BQ456" s="33"/>
      <c r="BR456" s="33"/>
      <c r="BS456" s="33"/>
      <c r="BT456" s="33"/>
      <c r="BU456" s="33"/>
      <c r="BV456" s="33"/>
      <c r="BW456" s="33"/>
      <c r="BX456" s="33"/>
      <c r="BY456" s="33"/>
      <c r="BZ456" s="33"/>
      <c r="CA456" s="33"/>
      <c r="CB456" s="33"/>
      <c r="CC456" s="33"/>
      <c r="CD456" s="33"/>
      <c r="CE456" s="33"/>
      <c r="CF456" s="33"/>
      <c r="CG456" s="33"/>
      <c r="CH456" s="33"/>
      <c r="CI456" s="33"/>
      <c r="CJ456" s="33"/>
      <c r="CK456" s="33"/>
      <c r="CL456" s="33"/>
      <c r="CM456" s="33"/>
      <c r="CN456" s="33"/>
      <c r="CO456" s="33"/>
      <c r="CP456" s="33"/>
      <c r="CQ456" s="33"/>
      <c r="CR456" s="33"/>
      <c r="CS456" s="33"/>
      <c r="CT456" s="33"/>
      <c r="CU456" s="33"/>
      <c r="CV456" s="33"/>
      <c r="CW456" s="33"/>
      <c r="CX456" s="33"/>
      <c r="CY456" s="33"/>
      <c r="CZ456" s="33"/>
      <c r="DA456" s="33"/>
      <c r="DB456" s="33"/>
      <c r="DC456" s="33"/>
      <c r="DD456" s="33"/>
      <c r="DE456" s="33"/>
      <c r="DF456" s="33"/>
      <c r="DG456" s="33"/>
      <c r="DH456" s="33"/>
      <c r="DI456" s="33"/>
      <c r="DJ456" s="33"/>
      <c r="DK456" s="33"/>
      <c r="DL456" s="33"/>
      <c r="DM456" s="33"/>
      <c r="DN456" s="33"/>
      <c r="DO456" s="33"/>
      <c r="DP456" s="33"/>
      <c r="DQ456" s="33"/>
      <c r="DR456" s="33"/>
      <c r="DS456" s="33"/>
      <c r="DT456" s="33"/>
      <c r="DU456" s="33"/>
      <c r="DV456" s="33"/>
      <c r="DW456" s="33"/>
      <c r="DX456" s="33"/>
      <c r="DY456" s="33"/>
      <c r="DZ456" s="33"/>
      <c r="EA456" s="33"/>
      <c r="EB456" s="33"/>
      <c r="EC456" s="33"/>
      <c r="ED456" s="33"/>
      <c r="EE456" s="33"/>
      <c r="EF456" s="33"/>
      <c r="EG456" s="33"/>
      <c r="EH456" s="33"/>
      <c r="EI456" s="33"/>
      <c r="EJ456" s="33"/>
      <c r="EK456" s="33"/>
      <c r="EL456" s="33"/>
      <c r="EM456" s="33"/>
      <c r="EN456" s="33"/>
      <c r="EO456" s="33"/>
      <c r="EP456" s="33"/>
      <c r="EQ456" s="33"/>
      <c r="ER456" s="33"/>
      <c r="ES456" s="33"/>
      <c r="ET456" s="33"/>
      <c r="EU456" s="33"/>
      <c r="EV456" s="33"/>
      <c r="EW456" s="33"/>
      <c r="EX456" s="33"/>
      <c r="EY456" s="33"/>
      <c r="EZ456" s="33"/>
      <c r="FA456" s="33"/>
      <c r="FB456" s="33"/>
      <c r="FC456" s="33"/>
      <c r="FD456" s="33"/>
      <c r="FE456" s="33"/>
      <c r="FF456" s="33"/>
      <c r="FG456" s="33"/>
      <c r="FH456" s="33"/>
      <c r="FI456" s="33"/>
      <c r="FJ456" s="33"/>
      <c r="FK456" s="33"/>
      <c r="FL456" s="33"/>
      <c r="FM456" s="33"/>
      <c r="FN456" s="33"/>
      <c r="FO456" s="33"/>
      <c r="FP456" s="33"/>
      <c r="FQ456" s="33"/>
      <c r="FR456" s="33"/>
      <c r="FS456" s="33"/>
      <c r="FT456" s="33"/>
      <c r="FU456" s="33"/>
      <c r="FV456" s="33"/>
      <c r="FW456" s="33"/>
      <c r="FX456" s="33"/>
      <c r="FY456" s="33"/>
      <c r="FZ456" s="33"/>
      <c r="GA456" s="33"/>
      <c r="GB456" s="33"/>
      <c r="GC456" s="33"/>
      <c r="GD456" s="33"/>
      <c r="GE456" s="33"/>
      <c r="GF456" s="33"/>
      <c r="GG456" s="33"/>
      <c r="GH456" s="33"/>
      <c r="GI456" s="33"/>
      <c r="GJ456" s="33"/>
      <c r="GK456" s="33"/>
      <c r="GL456" s="33"/>
      <c r="GM456" s="33"/>
      <c r="GN456" s="33"/>
      <c r="GO456" s="33"/>
      <c r="GP456" s="33"/>
      <c r="GQ456" s="33"/>
      <c r="GR456" s="33"/>
      <c r="GS456" s="33"/>
      <c r="GT456" s="33"/>
      <c r="GU456" s="33"/>
      <c r="GV456" s="33"/>
      <c r="GW456" s="33"/>
      <c r="GX456" s="33"/>
      <c r="GY456" s="33"/>
      <c r="GZ456" s="33"/>
      <c r="HA456" s="33"/>
      <c r="HB456" s="33"/>
      <c r="HC456" s="33"/>
      <c r="HD456" s="33"/>
      <c r="HE456" s="33"/>
      <c r="HF456" s="33"/>
      <c r="HG456" s="33"/>
      <c r="HH456" s="33"/>
      <c r="HI456" s="33"/>
      <c r="HJ456" s="33"/>
      <c r="HK456" s="33"/>
      <c r="HL456" s="33"/>
      <c r="HM456" s="33"/>
      <c r="HN456" s="33"/>
      <c r="HO456" s="33"/>
      <c r="HP456" s="33"/>
      <c r="HQ456" s="33"/>
      <c r="HR456" s="33"/>
      <c r="HS456" s="33"/>
      <c r="HT456" s="33"/>
      <c r="HU456" s="33"/>
      <c r="HV456" s="33"/>
      <c r="HW456" s="33"/>
      <c r="HX456" s="33"/>
      <c r="HY456" s="33"/>
      <c r="HZ456" s="33"/>
      <c r="IA456" s="33"/>
    </row>
    <row r="457" spans="2:235" s="40" customFormat="1" ht="31.5" x14ac:dyDescent="0.25">
      <c r="B457" s="177"/>
      <c r="C457" s="80">
        <v>450</v>
      </c>
      <c r="D457" s="80" t="s">
        <v>3354</v>
      </c>
      <c r="E457" s="42" t="s">
        <v>1757</v>
      </c>
      <c r="F457" s="45" t="s">
        <v>1604</v>
      </c>
      <c r="G457" s="80" t="s">
        <v>3818</v>
      </c>
      <c r="H457" s="43">
        <v>42178</v>
      </c>
      <c r="I457" s="133">
        <v>6800</v>
      </c>
      <c r="J457" s="38"/>
      <c r="K457" s="42" t="s">
        <v>3426</v>
      </c>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c r="BF457" s="33"/>
      <c r="BG457" s="33"/>
      <c r="BH457" s="33"/>
      <c r="BI457" s="33"/>
      <c r="BJ457" s="33"/>
      <c r="BK457" s="33"/>
      <c r="BL457" s="33"/>
      <c r="BM457" s="33"/>
      <c r="BN457" s="33"/>
      <c r="BO457" s="33"/>
      <c r="BP457" s="33"/>
      <c r="BQ457" s="33"/>
      <c r="BR457" s="33"/>
      <c r="BS457" s="33"/>
      <c r="BT457" s="33"/>
      <c r="BU457" s="33"/>
      <c r="BV457" s="33"/>
      <c r="BW457" s="33"/>
      <c r="BX457" s="33"/>
      <c r="BY457" s="33"/>
      <c r="BZ457" s="33"/>
      <c r="CA457" s="33"/>
      <c r="CB457" s="33"/>
      <c r="CC457" s="33"/>
      <c r="CD457" s="33"/>
      <c r="CE457" s="33"/>
      <c r="CF457" s="33"/>
      <c r="CG457" s="33"/>
      <c r="CH457" s="33"/>
      <c r="CI457" s="33"/>
      <c r="CJ457" s="33"/>
      <c r="CK457" s="33"/>
      <c r="CL457" s="33"/>
      <c r="CM457" s="33"/>
      <c r="CN457" s="33"/>
      <c r="CO457" s="33"/>
      <c r="CP457" s="33"/>
      <c r="CQ457" s="33"/>
      <c r="CR457" s="33"/>
      <c r="CS457" s="33"/>
      <c r="CT457" s="33"/>
      <c r="CU457" s="33"/>
      <c r="CV457" s="33"/>
      <c r="CW457" s="33"/>
      <c r="CX457" s="33"/>
      <c r="CY457" s="33"/>
      <c r="CZ457" s="33"/>
      <c r="DA457" s="33"/>
      <c r="DB457" s="33"/>
      <c r="DC457" s="33"/>
      <c r="DD457" s="33"/>
      <c r="DE457" s="33"/>
      <c r="DF457" s="33"/>
      <c r="DG457" s="33"/>
      <c r="DH457" s="33"/>
      <c r="DI457" s="33"/>
      <c r="DJ457" s="33"/>
      <c r="DK457" s="33"/>
      <c r="DL457" s="33"/>
      <c r="DM457" s="33"/>
      <c r="DN457" s="33"/>
      <c r="DO457" s="33"/>
      <c r="DP457" s="33"/>
      <c r="DQ457" s="33"/>
      <c r="DR457" s="33"/>
      <c r="DS457" s="33"/>
      <c r="DT457" s="33"/>
      <c r="DU457" s="33"/>
      <c r="DV457" s="33"/>
      <c r="DW457" s="33"/>
      <c r="DX457" s="33"/>
      <c r="DY457" s="33"/>
      <c r="DZ457" s="33"/>
      <c r="EA457" s="33"/>
      <c r="EB457" s="33"/>
      <c r="EC457" s="33"/>
      <c r="ED457" s="33"/>
      <c r="EE457" s="33"/>
      <c r="EF457" s="33"/>
      <c r="EG457" s="33"/>
      <c r="EH457" s="33"/>
      <c r="EI457" s="33"/>
      <c r="EJ457" s="33"/>
      <c r="EK457" s="33"/>
      <c r="EL457" s="33"/>
      <c r="EM457" s="33"/>
      <c r="EN457" s="33"/>
      <c r="EO457" s="33"/>
      <c r="EP457" s="33"/>
      <c r="EQ457" s="33"/>
      <c r="ER457" s="33"/>
      <c r="ES457" s="33"/>
      <c r="ET457" s="33"/>
      <c r="EU457" s="33"/>
      <c r="EV457" s="33"/>
      <c r="EW457" s="33"/>
      <c r="EX457" s="33"/>
      <c r="EY457" s="33"/>
      <c r="EZ457" s="33"/>
      <c r="FA457" s="33"/>
      <c r="FB457" s="33"/>
      <c r="FC457" s="33"/>
      <c r="FD457" s="33"/>
      <c r="FE457" s="33"/>
      <c r="FF457" s="33"/>
      <c r="FG457" s="33"/>
      <c r="FH457" s="33"/>
      <c r="FI457" s="33"/>
      <c r="FJ457" s="33"/>
      <c r="FK457" s="33"/>
      <c r="FL457" s="33"/>
      <c r="FM457" s="33"/>
      <c r="FN457" s="33"/>
      <c r="FO457" s="33"/>
      <c r="FP457" s="33"/>
      <c r="FQ457" s="33"/>
      <c r="FR457" s="33"/>
      <c r="FS457" s="33"/>
      <c r="FT457" s="33"/>
      <c r="FU457" s="33"/>
      <c r="FV457" s="33"/>
      <c r="FW457" s="33"/>
      <c r="FX457" s="33"/>
      <c r="FY457" s="33"/>
      <c r="FZ457" s="33"/>
      <c r="GA457" s="33"/>
      <c r="GB457" s="33"/>
      <c r="GC457" s="33"/>
      <c r="GD457" s="33"/>
      <c r="GE457" s="33"/>
      <c r="GF457" s="33"/>
      <c r="GG457" s="33"/>
      <c r="GH457" s="33"/>
      <c r="GI457" s="33"/>
      <c r="GJ457" s="33"/>
      <c r="GK457" s="33"/>
      <c r="GL457" s="33"/>
      <c r="GM457" s="33"/>
      <c r="GN457" s="33"/>
      <c r="GO457" s="33"/>
      <c r="GP457" s="33"/>
      <c r="GQ457" s="33"/>
      <c r="GR457" s="33"/>
      <c r="GS457" s="33"/>
      <c r="GT457" s="33"/>
      <c r="GU457" s="33"/>
      <c r="GV457" s="33"/>
      <c r="GW457" s="33"/>
      <c r="GX457" s="33"/>
      <c r="GY457" s="33"/>
      <c r="GZ457" s="33"/>
      <c r="HA457" s="33"/>
      <c r="HB457" s="33"/>
      <c r="HC457" s="33"/>
      <c r="HD457" s="33"/>
      <c r="HE457" s="33"/>
      <c r="HF457" s="33"/>
      <c r="HG457" s="33"/>
      <c r="HH457" s="33"/>
      <c r="HI457" s="33"/>
      <c r="HJ457" s="33"/>
      <c r="HK457" s="33"/>
      <c r="HL457" s="33"/>
      <c r="HM457" s="33"/>
      <c r="HN457" s="33"/>
      <c r="HO457" s="33"/>
      <c r="HP457" s="33"/>
      <c r="HQ457" s="33"/>
      <c r="HR457" s="33"/>
      <c r="HS457" s="33"/>
      <c r="HT457" s="33"/>
      <c r="HU457" s="33"/>
      <c r="HV457" s="33"/>
      <c r="HW457" s="33"/>
      <c r="HX457" s="33"/>
      <c r="HY457" s="33"/>
      <c r="HZ457" s="33"/>
      <c r="IA457" s="33"/>
    </row>
    <row r="458" spans="2:235" s="40" customFormat="1" ht="47.25" x14ac:dyDescent="0.25">
      <c r="B458" s="177"/>
      <c r="C458" s="80">
        <v>451</v>
      </c>
      <c r="D458" s="80" t="s">
        <v>3289</v>
      </c>
      <c r="E458" s="42" t="s">
        <v>1757</v>
      </c>
      <c r="F458" s="45" t="s">
        <v>1605</v>
      </c>
      <c r="G458" s="36" t="s">
        <v>3819</v>
      </c>
      <c r="H458" s="43">
        <v>42238</v>
      </c>
      <c r="I458" s="133">
        <v>105450</v>
      </c>
      <c r="J458" s="38"/>
      <c r="K458" s="42" t="s">
        <v>3427</v>
      </c>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c r="BD458" s="33"/>
      <c r="BE458" s="33"/>
      <c r="BF458" s="33"/>
      <c r="BG458" s="33"/>
      <c r="BH458" s="33"/>
      <c r="BI458" s="33"/>
      <c r="BJ458" s="33"/>
      <c r="BK458" s="33"/>
      <c r="BL458" s="33"/>
      <c r="BM458" s="33"/>
      <c r="BN458" s="33"/>
      <c r="BO458" s="33"/>
      <c r="BP458" s="33"/>
      <c r="BQ458" s="33"/>
      <c r="BR458" s="33"/>
      <c r="BS458" s="33"/>
      <c r="BT458" s="33"/>
      <c r="BU458" s="33"/>
      <c r="BV458" s="33"/>
      <c r="BW458" s="33"/>
      <c r="BX458" s="33"/>
      <c r="BY458" s="33"/>
      <c r="BZ458" s="33"/>
      <c r="CA458" s="33"/>
      <c r="CB458" s="33"/>
      <c r="CC458" s="33"/>
      <c r="CD458" s="33"/>
      <c r="CE458" s="33"/>
      <c r="CF458" s="33"/>
      <c r="CG458" s="33"/>
      <c r="CH458" s="33"/>
      <c r="CI458" s="33"/>
      <c r="CJ458" s="33"/>
      <c r="CK458" s="33"/>
      <c r="CL458" s="33"/>
      <c r="CM458" s="33"/>
      <c r="CN458" s="33"/>
      <c r="CO458" s="33"/>
      <c r="CP458" s="33"/>
      <c r="CQ458" s="33"/>
      <c r="CR458" s="33"/>
      <c r="CS458" s="33"/>
      <c r="CT458" s="33"/>
      <c r="CU458" s="33"/>
      <c r="CV458" s="33"/>
      <c r="CW458" s="33"/>
      <c r="CX458" s="33"/>
      <c r="CY458" s="33"/>
      <c r="CZ458" s="33"/>
      <c r="DA458" s="33"/>
      <c r="DB458" s="33"/>
      <c r="DC458" s="33"/>
      <c r="DD458" s="33"/>
      <c r="DE458" s="33"/>
      <c r="DF458" s="33"/>
      <c r="DG458" s="33"/>
      <c r="DH458" s="33"/>
      <c r="DI458" s="33"/>
      <c r="DJ458" s="33"/>
      <c r="DK458" s="33"/>
      <c r="DL458" s="33"/>
      <c r="DM458" s="33"/>
      <c r="DN458" s="33"/>
      <c r="DO458" s="33"/>
      <c r="DP458" s="33"/>
      <c r="DQ458" s="33"/>
      <c r="DR458" s="33"/>
      <c r="DS458" s="33"/>
      <c r="DT458" s="33"/>
      <c r="DU458" s="33"/>
      <c r="DV458" s="33"/>
      <c r="DW458" s="33"/>
      <c r="DX458" s="33"/>
      <c r="DY458" s="33"/>
      <c r="DZ458" s="33"/>
      <c r="EA458" s="33"/>
      <c r="EB458" s="33"/>
      <c r="EC458" s="33"/>
      <c r="ED458" s="33"/>
      <c r="EE458" s="33"/>
      <c r="EF458" s="33"/>
      <c r="EG458" s="33"/>
      <c r="EH458" s="33"/>
      <c r="EI458" s="33"/>
      <c r="EJ458" s="33"/>
      <c r="EK458" s="33"/>
      <c r="EL458" s="33"/>
      <c r="EM458" s="33"/>
      <c r="EN458" s="33"/>
      <c r="EO458" s="33"/>
      <c r="EP458" s="33"/>
      <c r="EQ458" s="33"/>
      <c r="ER458" s="33"/>
      <c r="ES458" s="33"/>
      <c r="ET458" s="33"/>
      <c r="EU458" s="33"/>
      <c r="EV458" s="33"/>
      <c r="EW458" s="33"/>
      <c r="EX458" s="33"/>
      <c r="EY458" s="33"/>
      <c r="EZ458" s="33"/>
      <c r="FA458" s="33"/>
      <c r="FB458" s="33"/>
      <c r="FC458" s="33"/>
      <c r="FD458" s="33"/>
      <c r="FE458" s="33"/>
      <c r="FF458" s="33"/>
      <c r="FG458" s="33"/>
      <c r="FH458" s="33"/>
      <c r="FI458" s="33"/>
      <c r="FJ458" s="33"/>
      <c r="FK458" s="33"/>
      <c r="FL458" s="33"/>
      <c r="FM458" s="33"/>
      <c r="FN458" s="33"/>
      <c r="FO458" s="33"/>
      <c r="FP458" s="33"/>
      <c r="FQ458" s="33"/>
      <c r="FR458" s="33"/>
      <c r="FS458" s="33"/>
      <c r="FT458" s="33"/>
      <c r="FU458" s="33"/>
      <c r="FV458" s="33"/>
      <c r="FW458" s="33"/>
      <c r="FX458" s="33"/>
      <c r="FY458" s="33"/>
      <c r="FZ458" s="33"/>
      <c r="GA458" s="33"/>
      <c r="GB458" s="33"/>
      <c r="GC458" s="33"/>
      <c r="GD458" s="33"/>
      <c r="GE458" s="33"/>
      <c r="GF458" s="33"/>
      <c r="GG458" s="33"/>
      <c r="GH458" s="33"/>
      <c r="GI458" s="33"/>
      <c r="GJ458" s="33"/>
      <c r="GK458" s="33"/>
      <c r="GL458" s="33"/>
      <c r="GM458" s="33"/>
      <c r="GN458" s="33"/>
      <c r="GO458" s="33"/>
      <c r="GP458" s="33"/>
      <c r="GQ458" s="33"/>
      <c r="GR458" s="33"/>
      <c r="GS458" s="33"/>
      <c r="GT458" s="33"/>
      <c r="GU458" s="33"/>
      <c r="GV458" s="33"/>
      <c r="GW458" s="33"/>
      <c r="GX458" s="33"/>
      <c r="GY458" s="33"/>
      <c r="GZ458" s="33"/>
      <c r="HA458" s="33"/>
      <c r="HB458" s="33"/>
      <c r="HC458" s="33"/>
      <c r="HD458" s="33"/>
      <c r="HE458" s="33"/>
      <c r="HF458" s="33"/>
      <c r="HG458" s="33"/>
      <c r="HH458" s="33"/>
      <c r="HI458" s="33"/>
      <c r="HJ458" s="33"/>
      <c r="HK458" s="33"/>
      <c r="HL458" s="33"/>
      <c r="HM458" s="33"/>
      <c r="HN458" s="33"/>
      <c r="HO458" s="33"/>
      <c r="HP458" s="33"/>
      <c r="HQ458" s="33"/>
      <c r="HR458" s="33"/>
      <c r="HS458" s="33"/>
      <c r="HT458" s="33"/>
      <c r="HU458" s="33"/>
      <c r="HV458" s="33"/>
      <c r="HW458" s="33"/>
      <c r="HX458" s="33"/>
      <c r="HY458" s="33"/>
      <c r="HZ458" s="33"/>
      <c r="IA458" s="33"/>
    </row>
    <row r="459" spans="2:235" s="40" customFormat="1" ht="47.25" x14ac:dyDescent="0.25">
      <c r="B459" s="177"/>
      <c r="C459" s="80">
        <v>452</v>
      </c>
      <c r="D459" s="80" t="s">
        <v>3355</v>
      </c>
      <c r="E459" s="42" t="s">
        <v>1757</v>
      </c>
      <c r="F459" s="42" t="s">
        <v>1606</v>
      </c>
      <c r="G459" s="36" t="s">
        <v>3820</v>
      </c>
      <c r="H459" s="43">
        <v>42230</v>
      </c>
      <c r="I459" s="133">
        <v>91500</v>
      </c>
      <c r="J459" s="38"/>
      <c r="K459" s="42" t="s">
        <v>3428</v>
      </c>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c r="BF459" s="33"/>
      <c r="BG459" s="33"/>
      <c r="BH459" s="33"/>
      <c r="BI459" s="33"/>
      <c r="BJ459" s="33"/>
      <c r="BK459" s="33"/>
      <c r="BL459" s="33"/>
      <c r="BM459" s="33"/>
      <c r="BN459" s="33"/>
      <c r="BO459" s="33"/>
      <c r="BP459" s="33"/>
      <c r="BQ459" s="33"/>
      <c r="BR459" s="33"/>
      <c r="BS459" s="33"/>
      <c r="BT459" s="33"/>
      <c r="BU459" s="33"/>
      <c r="BV459" s="33"/>
      <c r="BW459" s="33"/>
      <c r="BX459" s="33"/>
      <c r="BY459" s="33"/>
      <c r="BZ459" s="33"/>
      <c r="CA459" s="33"/>
      <c r="CB459" s="33"/>
      <c r="CC459" s="33"/>
      <c r="CD459" s="33"/>
      <c r="CE459" s="33"/>
      <c r="CF459" s="33"/>
      <c r="CG459" s="33"/>
      <c r="CH459" s="33"/>
      <c r="CI459" s="33"/>
      <c r="CJ459" s="33"/>
      <c r="CK459" s="33"/>
      <c r="CL459" s="33"/>
      <c r="CM459" s="33"/>
      <c r="CN459" s="33"/>
      <c r="CO459" s="33"/>
      <c r="CP459" s="33"/>
      <c r="CQ459" s="33"/>
      <c r="CR459" s="33"/>
      <c r="CS459" s="33"/>
      <c r="CT459" s="33"/>
      <c r="CU459" s="33"/>
      <c r="CV459" s="33"/>
      <c r="CW459" s="33"/>
      <c r="CX459" s="33"/>
      <c r="CY459" s="33"/>
      <c r="CZ459" s="33"/>
      <c r="DA459" s="33"/>
      <c r="DB459" s="33"/>
      <c r="DC459" s="33"/>
      <c r="DD459" s="33"/>
      <c r="DE459" s="33"/>
      <c r="DF459" s="33"/>
      <c r="DG459" s="33"/>
      <c r="DH459" s="33"/>
      <c r="DI459" s="33"/>
      <c r="DJ459" s="33"/>
      <c r="DK459" s="33"/>
      <c r="DL459" s="33"/>
      <c r="DM459" s="33"/>
      <c r="DN459" s="33"/>
      <c r="DO459" s="33"/>
      <c r="DP459" s="33"/>
      <c r="DQ459" s="33"/>
      <c r="DR459" s="33"/>
      <c r="DS459" s="33"/>
      <c r="DT459" s="33"/>
      <c r="DU459" s="33"/>
      <c r="DV459" s="33"/>
      <c r="DW459" s="33"/>
      <c r="DX459" s="33"/>
      <c r="DY459" s="33"/>
      <c r="DZ459" s="33"/>
      <c r="EA459" s="33"/>
      <c r="EB459" s="33"/>
      <c r="EC459" s="33"/>
      <c r="ED459" s="33"/>
      <c r="EE459" s="33"/>
      <c r="EF459" s="33"/>
      <c r="EG459" s="33"/>
      <c r="EH459" s="33"/>
      <c r="EI459" s="33"/>
      <c r="EJ459" s="33"/>
      <c r="EK459" s="33"/>
      <c r="EL459" s="33"/>
      <c r="EM459" s="33"/>
      <c r="EN459" s="33"/>
      <c r="EO459" s="33"/>
      <c r="EP459" s="33"/>
      <c r="EQ459" s="33"/>
      <c r="ER459" s="33"/>
      <c r="ES459" s="33"/>
      <c r="ET459" s="33"/>
      <c r="EU459" s="33"/>
      <c r="EV459" s="33"/>
      <c r="EW459" s="33"/>
      <c r="EX459" s="33"/>
      <c r="EY459" s="33"/>
      <c r="EZ459" s="33"/>
      <c r="FA459" s="33"/>
      <c r="FB459" s="33"/>
      <c r="FC459" s="33"/>
      <c r="FD459" s="33"/>
      <c r="FE459" s="33"/>
      <c r="FF459" s="33"/>
      <c r="FG459" s="33"/>
      <c r="FH459" s="33"/>
      <c r="FI459" s="33"/>
      <c r="FJ459" s="33"/>
      <c r="FK459" s="33"/>
      <c r="FL459" s="33"/>
      <c r="FM459" s="33"/>
      <c r="FN459" s="33"/>
      <c r="FO459" s="33"/>
      <c r="FP459" s="33"/>
      <c r="FQ459" s="33"/>
      <c r="FR459" s="33"/>
      <c r="FS459" s="33"/>
      <c r="FT459" s="33"/>
      <c r="FU459" s="33"/>
      <c r="FV459" s="33"/>
      <c r="FW459" s="33"/>
      <c r="FX459" s="33"/>
      <c r="FY459" s="33"/>
      <c r="FZ459" s="33"/>
      <c r="GA459" s="33"/>
      <c r="GB459" s="33"/>
      <c r="GC459" s="33"/>
      <c r="GD459" s="33"/>
      <c r="GE459" s="33"/>
      <c r="GF459" s="33"/>
      <c r="GG459" s="33"/>
      <c r="GH459" s="33"/>
      <c r="GI459" s="33"/>
      <c r="GJ459" s="33"/>
      <c r="GK459" s="33"/>
      <c r="GL459" s="33"/>
      <c r="GM459" s="33"/>
      <c r="GN459" s="33"/>
      <c r="GO459" s="33"/>
      <c r="GP459" s="33"/>
      <c r="GQ459" s="33"/>
      <c r="GR459" s="33"/>
      <c r="GS459" s="33"/>
      <c r="GT459" s="33"/>
      <c r="GU459" s="33"/>
      <c r="GV459" s="33"/>
      <c r="GW459" s="33"/>
      <c r="GX459" s="33"/>
      <c r="GY459" s="33"/>
      <c r="GZ459" s="33"/>
      <c r="HA459" s="33"/>
      <c r="HB459" s="33"/>
      <c r="HC459" s="33"/>
      <c r="HD459" s="33"/>
      <c r="HE459" s="33"/>
      <c r="HF459" s="33"/>
      <c r="HG459" s="33"/>
      <c r="HH459" s="33"/>
      <c r="HI459" s="33"/>
      <c r="HJ459" s="33"/>
      <c r="HK459" s="33"/>
      <c r="HL459" s="33"/>
      <c r="HM459" s="33"/>
      <c r="HN459" s="33"/>
      <c r="HO459" s="33"/>
      <c r="HP459" s="33"/>
      <c r="HQ459" s="33"/>
      <c r="HR459" s="33"/>
      <c r="HS459" s="33"/>
      <c r="HT459" s="33"/>
      <c r="HU459" s="33"/>
      <c r="HV459" s="33"/>
      <c r="HW459" s="33"/>
      <c r="HX459" s="33"/>
      <c r="HY459" s="33"/>
      <c r="HZ459" s="33"/>
      <c r="IA459" s="33"/>
    </row>
    <row r="460" spans="2:235" s="40" customFormat="1" ht="31.5" x14ac:dyDescent="0.25">
      <c r="B460" s="177"/>
      <c r="C460" s="80">
        <v>453</v>
      </c>
      <c r="D460" s="80" t="s">
        <v>3356</v>
      </c>
      <c r="E460" s="42" t="s">
        <v>1757</v>
      </c>
      <c r="F460" s="45" t="s">
        <v>1607</v>
      </c>
      <c r="G460" s="36" t="s">
        <v>3821</v>
      </c>
      <c r="H460" s="43">
        <v>42218</v>
      </c>
      <c r="I460" s="133">
        <v>308000</v>
      </c>
      <c r="J460" s="38"/>
      <c r="K460" s="42" t="s">
        <v>3429</v>
      </c>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c r="BI460" s="33"/>
      <c r="BJ460" s="33"/>
      <c r="BK460" s="33"/>
      <c r="BL460" s="33"/>
      <c r="BM460" s="33"/>
      <c r="BN460" s="33"/>
      <c r="BO460" s="33"/>
      <c r="BP460" s="33"/>
      <c r="BQ460" s="33"/>
      <c r="BR460" s="33"/>
      <c r="BS460" s="33"/>
      <c r="BT460" s="33"/>
      <c r="BU460" s="33"/>
      <c r="BV460" s="33"/>
      <c r="BW460" s="33"/>
      <c r="BX460" s="33"/>
      <c r="BY460" s="33"/>
      <c r="BZ460" s="33"/>
      <c r="CA460" s="33"/>
      <c r="CB460" s="33"/>
      <c r="CC460" s="33"/>
      <c r="CD460" s="33"/>
      <c r="CE460" s="33"/>
      <c r="CF460" s="33"/>
      <c r="CG460" s="33"/>
      <c r="CH460" s="33"/>
      <c r="CI460" s="33"/>
      <c r="CJ460" s="33"/>
      <c r="CK460" s="33"/>
      <c r="CL460" s="33"/>
      <c r="CM460" s="33"/>
      <c r="CN460" s="33"/>
      <c r="CO460" s="33"/>
      <c r="CP460" s="33"/>
      <c r="CQ460" s="33"/>
      <c r="CR460" s="33"/>
      <c r="CS460" s="33"/>
      <c r="CT460" s="33"/>
      <c r="CU460" s="33"/>
      <c r="CV460" s="33"/>
      <c r="CW460" s="33"/>
      <c r="CX460" s="33"/>
      <c r="CY460" s="33"/>
      <c r="CZ460" s="33"/>
      <c r="DA460" s="33"/>
      <c r="DB460" s="33"/>
      <c r="DC460" s="33"/>
      <c r="DD460" s="33"/>
      <c r="DE460" s="33"/>
      <c r="DF460" s="33"/>
      <c r="DG460" s="33"/>
      <c r="DH460" s="33"/>
      <c r="DI460" s="33"/>
      <c r="DJ460" s="33"/>
      <c r="DK460" s="33"/>
      <c r="DL460" s="33"/>
      <c r="DM460" s="33"/>
      <c r="DN460" s="33"/>
      <c r="DO460" s="33"/>
      <c r="DP460" s="33"/>
      <c r="DQ460" s="33"/>
      <c r="DR460" s="33"/>
      <c r="DS460" s="33"/>
      <c r="DT460" s="33"/>
      <c r="DU460" s="33"/>
      <c r="DV460" s="33"/>
      <c r="DW460" s="33"/>
      <c r="DX460" s="33"/>
      <c r="DY460" s="33"/>
      <c r="DZ460" s="33"/>
      <c r="EA460" s="33"/>
      <c r="EB460" s="33"/>
      <c r="EC460" s="33"/>
      <c r="ED460" s="33"/>
      <c r="EE460" s="33"/>
      <c r="EF460" s="33"/>
      <c r="EG460" s="33"/>
      <c r="EH460" s="33"/>
      <c r="EI460" s="33"/>
      <c r="EJ460" s="33"/>
      <c r="EK460" s="33"/>
      <c r="EL460" s="33"/>
      <c r="EM460" s="33"/>
      <c r="EN460" s="33"/>
      <c r="EO460" s="33"/>
      <c r="EP460" s="33"/>
      <c r="EQ460" s="33"/>
      <c r="ER460" s="33"/>
      <c r="ES460" s="33"/>
      <c r="ET460" s="33"/>
      <c r="EU460" s="33"/>
      <c r="EV460" s="33"/>
      <c r="EW460" s="33"/>
      <c r="EX460" s="33"/>
      <c r="EY460" s="33"/>
      <c r="EZ460" s="33"/>
      <c r="FA460" s="33"/>
      <c r="FB460" s="33"/>
      <c r="FC460" s="33"/>
      <c r="FD460" s="33"/>
      <c r="FE460" s="33"/>
      <c r="FF460" s="33"/>
      <c r="FG460" s="33"/>
      <c r="FH460" s="33"/>
      <c r="FI460" s="33"/>
      <c r="FJ460" s="33"/>
      <c r="FK460" s="33"/>
      <c r="FL460" s="33"/>
      <c r="FM460" s="33"/>
      <c r="FN460" s="33"/>
      <c r="FO460" s="33"/>
      <c r="FP460" s="33"/>
      <c r="FQ460" s="33"/>
      <c r="FR460" s="33"/>
      <c r="FS460" s="33"/>
      <c r="FT460" s="33"/>
      <c r="FU460" s="33"/>
      <c r="FV460" s="33"/>
      <c r="FW460" s="33"/>
      <c r="FX460" s="33"/>
      <c r="FY460" s="33"/>
      <c r="FZ460" s="33"/>
      <c r="GA460" s="33"/>
      <c r="GB460" s="33"/>
      <c r="GC460" s="33"/>
      <c r="GD460" s="33"/>
      <c r="GE460" s="33"/>
      <c r="GF460" s="33"/>
      <c r="GG460" s="33"/>
      <c r="GH460" s="33"/>
      <c r="GI460" s="33"/>
      <c r="GJ460" s="33"/>
      <c r="GK460" s="33"/>
      <c r="GL460" s="33"/>
      <c r="GM460" s="33"/>
      <c r="GN460" s="33"/>
      <c r="GO460" s="33"/>
      <c r="GP460" s="33"/>
      <c r="GQ460" s="33"/>
      <c r="GR460" s="33"/>
      <c r="GS460" s="33"/>
      <c r="GT460" s="33"/>
      <c r="GU460" s="33"/>
      <c r="GV460" s="33"/>
      <c r="GW460" s="33"/>
      <c r="GX460" s="33"/>
      <c r="GY460" s="33"/>
      <c r="GZ460" s="33"/>
      <c r="HA460" s="33"/>
      <c r="HB460" s="33"/>
      <c r="HC460" s="33"/>
      <c r="HD460" s="33"/>
      <c r="HE460" s="33"/>
      <c r="HF460" s="33"/>
      <c r="HG460" s="33"/>
      <c r="HH460" s="33"/>
      <c r="HI460" s="33"/>
      <c r="HJ460" s="33"/>
      <c r="HK460" s="33"/>
      <c r="HL460" s="33"/>
      <c r="HM460" s="33"/>
      <c r="HN460" s="33"/>
      <c r="HO460" s="33"/>
      <c r="HP460" s="33"/>
      <c r="HQ460" s="33"/>
      <c r="HR460" s="33"/>
      <c r="HS460" s="33"/>
      <c r="HT460" s="33"/>
      <c r="HU460" s="33"/>
      <c r="HV460" s="33"/>
      <c r="HW460" s="33"/>
      <c r="HX460" s="33"/>
      <c r="HY460" s="33"/>
      <c r="HZ460" s="33"/>
      <c r="IA460" s="33"/>
    </row>
    <row r="461" spans="2:235" s="40" customFormat="1" ht="47.25" x14ac:dyDescent="0.25">
      <c r="B461" s="177"/>
      <c r="C461" s="80">
        <v>454</v>
      </c>
      <c r="D461" s="80" t="s">
        <v>3351</v>
      </c>
      <c r="E461" s="42" t="s">
        <v>1757</v>
      </c>
      <c r="F461" s="45" t="s">
        <v>1608</v>
      </c>
      <c r="G461" s="36" t="s">
        <v>3822</v>
      </c>
      <c r="H461" s="43">
        <v>42223</v>
      </c>
      <c r="I461" s="133">
        <v>67350</v>
      </c>
      <c r="J461" s="38"/>
      <c r="K461" s="42" t="s">
        <v>3430</v>
      </c>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c r="BF461" s="33"/>
      <c r="BG461" s="33"/>
      <c r="BH461" s="33"/>
      <c r="BI461" s="33"/>
      <c r="BJ461" s="33"/>
      <c r="BK461" s="33"/>
      <c r="BL461" s="33"/>
      <c r="BM461" s="33"/>
      <c r="BN461" s="33"/>
      <c r="BO461" s="33"/>
      <c r="BP461" s="33"/>
      <c r="BQ461" s="33"/>
      <c r="BR461" s="33"/>
      <c r="BS461" s="33"/>
      <c r="BT461" s="33"/>
      <c r="BU461" s="33"/>
      <c r="BV461" s="33"/>
      <c r="BW461" s="33"/>
      <c r="BX461" s="33"/>
      <c r="BY461" s="33"/>
      <c r="BZ461" s="33"/>
      <c r="CA461" s="33"/>
      <c r="CB461" s="33"/>
      <c r="CC461" s="33"/>
      <c r="CD461" s="33"/>
      <c r="CE461" s="33"/>
      <c r="CF461" s="33"/>
      <c r="CG461" s="33"/>
      <c r="CH461" s="33"/>
      <c r="CI461" s="33"/>
      <c r="CJ461" s="33"/>
      <c r="CK461" s="33"/>
      <c r="CL461" s="33"/>
      <c r="CM461" s="33"/>
      <c r="CN461" s="33"/>
      <c r="CO461" s="33"/>
      <c r="CP461" s="33"/>
      <c r="CQ461" s="33"/>
      <c r="CR461" s="33"/>
      <c r="CS461" s="33"/>
      <c r="CT461" s="33"/>
      <c r="CU461" s="33"/>
      <c r="CV461" s="33"/>
      <c r="CW461" s="33"/>
      <c r="CX461" s="33"/>
      <c r="CY461" s="33"/>
      <c r="CZ461" s="33"/>
      <c r="DA461" s="33"/>
      <c r="DB461" s="33"/>
      <c r="DC461" s="33"/>
      <c r="DD461" s="33"/>
      <c r="DE461" s="33"/>
      <c r="DF461" s="33"/>
      <c r="DG461" s="33"/>
      <c r="DH461" s="33"/>
      <c r="DI461" s="33"/>
      <c r="DJ461" s="33"/>
      <c r="DK461" s="33"/>
      <c r="DL461" s="33"/>
      <c r="DM461" s="33"/>
      <c r="DN461" s="33"/>
      <c r="DO461" s="33"/>
      <c r="DP461" s="33"/>
      <c r="DQ461" s="33"/>
      <c r="DR461" s="33"/>
      <c r="DS461" s="33"/>
      <c r="DT461" s="33"/>
      <c r="DU461" s="33"/>
      <c r="DV461" s="33"/>
      <c r="DW461" s="33"/>
      <c r="DX461" s="33"/>
      <c r="DY461" s="33"/>
      <c r="DZ461" s="33"/>
      <c r="EA461" s="33"/>
      <c r="EB461" s="33"/>
      <c r="EC461" s="33"/>
      <c r="ED461" s="33"/>
      <c r="EE461" s="33"/>
      <c r="EF461" s="33"/>
      <c r="EG461" s="33"/>
      <c r="EH461" s="33"/>
      <c r="EI461" s="33"/>
      <c r="EJ461" s="33"/>
      <c r="EK461" s="33"/>
      <c r="EL461" s="33"/>
      <c r="EM461" s="33"/>
      <c r="EN461" s="33"/>
      <c r="EO461" s="33"/>
      <c r="EP461" s="33"/>
      <c r="EQ461" s="33"/>
      <c r="ER461" s="33"/>
      <c r="ES461" s="33"/>
      <c r="ET461" s="33"/>
      <c r="EU461" s="33"/>
      <c r="EV461" s="33"/>
      <c r="EW461" s="33"/>
      <c r="EX461" s="33"/>
      <c r="EY461" s="33"/>
      <c r="EZ461" s="33"/>
      <c r="FA461" s="33"/>
      <c r="FB461" s="33"/>
      <c r="FC461" s="33"/>
      <c r="FD461" s="33"/>
      <c r="FE461" s="33"/>
      <c r="FF461" s="33"/>
      <c r="FG461" s="33"/>
      <c r="FH461" s="33"/>
      <c r="FI461" s="33"/>
      <c r="FJ461" s="33"/>
      <c r="FK461" s="33"/>
      <c r="FL461" s="33"/>
      <c r="FM461" s="33"/>
      <c r="FN461" s="33"/>
      <c r="FO461" s="33"/>
      <c r="FP461" s="33"/>
      <c r="FQ461" s="33"/>
      <c r="FR461" s="33"/>
      <c r="FS461" s="33"/>
      <c r="FT461" s="33"/>
      <c r="FU461" s="33"/>
      <c r="FV461" s="33"/>
      <c r="FW461" s="33"/>
      <c r="FX461" s="33"/>
      <c r="FY461" s="33"/>
      <c r="FZ461" s="33"/>
      <c r="GA461" s="33"/>
      <c r="GB461" s="33"/>
      <c r="GC461" s="33"/>
      <c r="GD461" s="33"/>
      <c r="GE461" s="33"/>
      <c r="GF461" s="33"/>
      <c r="GG461" s="33"/>
      <c r="GH461" s="33"/>
      <c r="GI461" s="33"/>
      <c r="GJ461" s="33"/>
      <c r="GK461" s="33"/>
      <c r="GL461" s="33"/>
      <c r="GM461" s="33"/>
      <c r="GN461" s="33"/>
      <c r="GO461" s="33"/>
      <c r="GP461" s="33"/>
      <c r="GQ461" s="33"/>
      <c r="GR461" s="33"/>
      <c r="GS461" s="33"/>
      <c r="GT461" s="33"/>
      <c r="GU461" s="33"/>
      <c r="GV461" s="33"/>
      <c r="GW461" s="33"/>
      <c r="GX461" s="33"/>
      <c r="GY461" s="33"/>
      <c r="GZ461" s="33"/>
      <c r="HA461" s="33"/>
      <c r="HB461" s="33"/>
      <c r="HC461" s="33"/>
      <c r="HD461" s="33"/>
      <c r="HE461" s="33"/>
      <c r="HF461" s="33"/>
      <c r="HG461" s="33"/>
      <c r="HH461" s="33"/>
      <c r="HI461" s="33"/>
      <c r="HJ461" s="33"/>
      <c r="HK461" s="33"/>
      <c r="HL461" s="33"/>
      <c r="HM461" s="33"/>
      <c r="HN461" s="33"/>
      <c r="HO461" s="33"/>
      <c r="HP461" s="33"/>
      <c r="HQ461" s="33"/>
      <c r="HR461" s="33"/>
      <c r="HS461" s="33"/>
      <c r="HT461" s="33"/>
      <c r="HU461" s="33"/>
      <c r="HV461" s="33"/>
      <c r="HW461" s="33"/>
      <c r="HX461" s="33"/>
      <c r="HY461" s="33"/>
      <c r="HZ461" s="33"/>
      <c r="IA461" s="33"/>
    </row>
    <row r="462" spans="2:235" s="40" customFormat="1" ht="47.25" x14ac:dyDescent="0.25">
      <c r="B462" s="177"/>
      <c r="C462" s="80">
        <v>455</v>
      </c>
      <c r="D462" s="80" t="s">
        <v>3357</v>
      </c>
      <c r="E462" s="42" t="s">
        <v>1757</v>
      </c>
      <c r="F462" s="42" t="s">
        <v>1609</v>
      </c>
      <c r="G462" s="36" t="s">
        <v>3823</v>
      </c>
      <c r="H462" s="43">
        <v>42278</v>
      </c>
      <c r="I462" s="133">
        <v>183460</v>
      </c>
      <c r="J462" s="38"/>
      <c r="K462" s="42" t="s">
        <v>3431</v>
      </c>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c r="BI462" s="33"/>
      <c r="BJ462" s="33"/>
      <c r="BK462" s="33"/>
      <c r="BL462" s="33"/>
      <c r="BM462" s="33"/>
      <c r="BN462" s="33"/>
      <c r="BO462" s="33"/>
      <c r="BP462" s="33"/>
      <c r="BQ462" s="33"/>
      <c r="BR462" s="33"/>
      <c r="BS462" s="33"/>
      <c r="BT462" s="33"/>
      <c r="BU462" s="33"/>
      <c r="BV462" s="33"/>
      <c r="BW462" s="33"/>
      <c r="BX462" s="33"/>
      <c r="BY462" s="33"/>
      <c r="BZ462" s="33"/>
      <c r="CA462" s="33"/>
      <c r="CB462" s="33"/>
      <c r="CC462" s="33"/>
      <c r="CD462" s="33"/>
      <c r="CE462" s="33"/>
      <c r="CF462" s="33"/>
      <c r="CG462" s="33"/>
      <c r="CH462" s="33"/>
      <c r="CI462" s="33"/>
      <c r="CJ462" s="33"/>
      <c r="CK462" s="33"/>
      <c r="CL462" s="33"/>
      <c r="CM462" s="33"/>
      <c r="CN462" s="33"/>
      <c r="CO462" s="33"/>
      <c r="CP462" s="33"/>
      <c r="CQ462" s="33"/>
      <c r="CR462" s="33"/>
      <c r="CS462" s="33"/>
      <c r="CT462" s="33"/>
      <c r="CU462" s="33"/>
      <c r="CV462" s="33"/>
      <c r="CW462" s="33"/>
      <c r="CX462" s="33"/>
      <c r="CY462" s="33"/>
      <c r="CZ462" s="33"/>
      <c r="DA462" s="33"/>
      <c r="DB462" s="33"/>
      <c r="DC462" s="33"/>
      <c r="DD462" s="33"/>
      <c r="DE462" s="33"/>
      <c r="DF462" s="33"/>
      <c r="DG462" s="33"/>
      <c r="DH462" s="33"/>
      <c r="DI462" s="33"/>
      <c r="DJ462" s="33"/>
      <c r="DK462" s="33"/>
      <c r="DL462" s="33"/>
      <c r="DM462" s="33"/>
      <c r="DN462" s="33"/>
      <c r="DO462" s="33"/>
      <c r="DP462" s="33"/>
      <c r="DQ462" s="33"/>
      <c r="DR462" s="33"/>
      <c r="DS462" s="33"/>
      <c r="DT462" s="33"/>
      <c r="DU462" s="33"/>
      <c r="DV462" s="33"/>
      <c r="DW462" s="33"/>
      <c r="DX462" s="33"/>
      <c r="DY462" s="33"/>
      <c r="DZ462" s="33"/>
      <c r="EA462" s="33"/>
      <c r="EB462" s="33"/>
      <c r="EC462" s="33"/>
      <c r="ED462" s="33"/>
      <c r="EE462" s="33"/>
      <c r="EF462" s="33"/>
      <c r="EG462" s="33"/>
      <c r="EH462" s="33"/>
      <c r="EI462" s="33"/>
      <c r="EJ462" s="33"/>
      <c r="EK462" s="33"/>
      <c r="EL462" s="33"/>
      <c r="EM462" s="33"/>
      <c r="EN462" s="33"/>
      <c r="EO462" s="33"/>
      <c r="EP462" s="33"/>
      <c r="EQ462" s="33"/>
      <c r="ER462" s="33"/>
      <c r="ES462" s="33"/>
      <c r="ET462" s="33"/>
      <c r="EU462" s="33"/>
      <c r="EV462" s="33"/>
      <c r="EW462" s="33"/>
      <c r="EX462" s="33"/>
      <c r="EY462" s="33"/>
      <c r="EZ462" s="33"/>
      <c r="FA462" s="33"/>
      <c r="FB462" s="33"/>
      <c r="FC462" s="33"/>
      <c r="FD462" s="33"/>
      <c r="FE462" s="33"/>
      <c r="FF462" s="33"/>
      <c r="FG462" s="33"/>
      <c r="FH462" s="33"/>
      <c r="FI462" s="33"/>
      <c r="FJ462" s="33"/>
      <c r="FK462" s="33"/>
      <c r="FL462" s="33"/>
      <c r="FM462" s="33"/>
      <c r="FN462" s="33"/>
      <c r="FO462" s="33"/>
      <c r="FP462" s="33"/>
      <c r="FQ462" s="33"/>
      <c r="FR462" s="33"/>
      <c r="FS462" s="33"/>
      <c r="FT462" s="33"/>
      <c r="FU462" s="33"/>
      <c r="FV462" s="33"/>
      <c r="FW462" s="33"/>
      <c r="FX462" s="33"/>
      <c r="FY462" s="33"/>
      <c r="FZ462" s="33"/>
      <c r="GA462" s="33"/>
      <c r="GB462" s="33"/>
      <c r="GC462" s="33"/>
      <c r="GD462" s="33"/>
      <c r="GE462" s="33"/>
      <c r="GF462" s="33"/>
      <c r="GG462" s="33"/>
      <c r="GH462" s="33"/>
      <c r="GI462" s="33"/>
      <c r="GJ462" s="33"/>
      <c r="GK462" s="33"/>
      <c r="GL462" s="33"/>
      <c r="GM462" s="33"/>
      <c r="GN462" s="33"/>
      <c r="GO462" s="33"/>
      <c r="GP462" s="33"/>
      <c r="GQ462" s="33"/>
      <c r="GR462" s="33"/>
      <c r="GS462" s="33"/>
      <c r="GT462" s="33"/>
      <c r="GU462" s="33"/>
      <c r="GV462" s="33"/>
      <c r="GW462" s="33"/>
      <c r="GX462" s="33"/>
      <c r="GY462" s="33"/>
      <c r="GZ462" s="33"/>
      <c r="HA462" s="33"/>
      <c r="HB462" s="33"/>
      <c r="HC462" s="33"/>
      <c r="HD462" s="33"/>
      <c r="HE462" s="33"/>
      <c r="HF462" s="33"/>
      <c r="HG462" s="33"/>
      <c r="HH462" s="33"/>
      <c r="HI462" s="33"/>
      <c r="HJ462" s="33"/>
      <c r="HK462" s="33"/>
      <c r="HL462" s="33"/>
      <c r="HM462" s="33"/>
      <c r="HN462" s="33"/>
      <c r="HO462" s="33"/>
      <c r="HP462" s="33"/>
      <c r="HQ462" s="33"/>
      <c r="HR462" s="33"/>
      <c r="HS462" s="33"/>
      <c r="HT462" s="33"/>
      <c r="HU462" s="33"/>
      <c r="HV462" s="33"/>
      <c r="HW462" s="33"/>
      <c r="HX462" s="33"/>
      <c r="HY462" s="33"/>
      <c r="HZ462" s="33"/>
      <c r="IA462" s="33"/>
    </row>
    <row r="463" spans="2:235" s="40" customFormat="1" ht="31.5" x14ac:dyDescent="0.25">
      <c r="B463" s="177"/>
      <c r="C463" s="80">
        <v>456</v>
      </c>
      <c r="D463" s="80" t="s">
        <v>3358</v>
      </c>
      <c r="E463" s="42" t="s">
        <v>1757</v>
      </c>
      <c r="F463" s="45" t="s">
        <v>1610</v>
      </c>
      <c r="G463" s="36" t="s">
        <v>3824</v>
      </c>
      <c r="H463" s="43">
        <v>42210</v>
      </c>
      <c r="I463" s="133">
        <v>16100</v>
      </c>
      <c r="J463" s="38"/>
      <c r="K463" s="42" t="s">
        <v>3432</v>
      </c>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c r="BJ463" s="33"/>
      <c r="BK463" s="33"/>
      <c r="BL463" s="33"/>
      <c r="BM463" s="33"/>
      <c r="BN463" s="33"/>
      <c r="BO463" s="33"/>
      <c r="BP463" s="33"/>
      <c r="BQ463" s="33"/>
      <c r="BR463" s="33"/>
      <c r="BS463" s="33"/>
      <c r="BT463" s="33"/>
      <c r="BU463" s="33"/>
      <c r="BV463" s="33"/>
      <c r="BW463" s="33"/>
      <c r="BX463" s="33"/>
      <c r="BY463" s="33"/>
      <c r="BZ463" s="33"/>
      <c r="CA463" s="33"/>
      <c r="CB463" s="33"/>
      <c r="CC463" s="33"/>
      <c r="CD463" s="33"/>
      <c r="CE463" s="33"/>
      <c r="CF463" s="33"/>
      <c r="CG463" s="33"/>
      <c r="CH463" s="33"/>
      <c r="CI463" s="33"/>
      <c r="CJ463" s="33"/>
      <c r="CK463" s="33"/>
      <c r="CL463" s="33"/>
      <c r="CM463" s="33"/>
      <c r="CN463" s="33"/>
      <c r="CO463" s="33"/>
      <c r="CP463" s="33"/>
      <c r="CQ463" s="33"/>
      <c r="CR463" s="33"/>
      <c r="CS463" s="33"/>
      <c r="CT463" s="33"/>
      <c r="CU463" s="33"/>
      <c r="CV463" s="33"/>
      <c r="CW463" s="33"/>
      <c r="CX463" s="33"/>
      <c r="CY463" s="33"/>
      <c r="CZ463" s="33"/>
      <c r="DA463" s="33"/>
      <c r="DB463" s="33"/>
      <c r="DC463" s="33"/>
      <c r="DD463" s="33"/>
      <c r="DE463" s="33"/>
      <c r="DF463" s="33"/>
      <c r="DG463" s="33"/>
      <c r="DH463" s="33"/>
      <c r="DI463" s="33"/>
      <c r="DJ463" s="33"/>
      <c r="DK463" s="33"/>
      <c r="DL463" s="33"/>
      <c r="DM463" s="33"/>
      <c r="DN463" s="33"/>
      <c r="DO463" s="33"/>
      <c r="DP463" s="33"/>
      <c r="DQ463" s="33"/>
      <c r="DR463" s="33"/>
      <c r="DS463" s="33"/>
      <c r="DT463" s="33"/>
      <c r="DU463" s="33"/>
      <c r="DV463" s="33"/>
      <c r="DW463" s="33"/>
      <c r="DX463" s="33"/>
      <c r="DY463" s="33"/>
      <c r="DZ463" s="33"/>
      <c r="EA463" s="33"/>
      <c r="EB463" s="33"/>
      <c r="EC463" s="33"/>
      <c r="ED463" s="33"/>
      <c r="EE463" s="33"/>
      <c r="EF463" s="33"/>
      <c r="EG463" s="33"/>
      <c r="EH463" s="33"/>
      <c r="EI463" s="33"/>
      <c r="EJ463" s="33"/>
      <c r="EK463" s="33"/>
      <c r="EL463" s="33"/>
      <c r="EM463" s="33"/>
      <c r="EN463" s="33"/>
      <c r="EO463" s="33"/>
      <c r="EP463" s="33"/>
      <c r="EQ463" s="33"/>
      <c r="ER463" s="33"/>
      <c r="ES463" s="33"/>
      <c r="ET463" s="33"/>
      <c r="EU463" s="33"/>
      <c r="EV463" s="33"/>
      <c r="EW463" s="33"/>
      <c r="EX463" s="33"/>
      <c r="EY463" s="33"/>
      <c r="EZ463" s="33"/>
      <c r="FA463" s="33"/>
      <c r="FB463" s="33"/>
      <c r="FC463" s="33"/>
      <c r="FD463" s="33"/>
      <c r="FE463" s="33"/>
      <c r="FF463" s="33"/>
      <c r="FG463" s="33"/>
      <c r="FH463" s="33"/>
      <c r="FI463" s="33"/>
      <c r="FJ463" s="33"/>
      <c r="FK463" s="33"/>
      <c r="FL463" s="33"/>
      <c r="FM463" s="33"/>
      <c r="FN463" s="33"/>
      <c r="FO463" s="33"/>
      <c r="FP463" s="33"/>
      <c r="FQ463" s="33"/>
      <c r="FR463" s="33"/>
      <c r="FS463" s="33"/>
      <c r="FT463" s="33"/>
      <c r="FU463" s="33"/>
      <c r="FV463" s="33"/>
      <c r="FW463" s="33"/>
      <c r="FX463" s="33"/>
      <c r="FY463" s="33"/>
      <c r="FZ463" s="33"/>
      <c r="GA463" s="33"/>
      <c r="GB463" s="33"/>
      <c r="GC463" s="33"/>
      <c r="GD463" s="33"/>
      <c r="GE463" s="33"/>
      <c r="GF463" s="33"/>
      <c r="GG463" s="33"/>
      <c r="GH463" s="33"/>
      <c r="GI463" s="33"/>
      <c r="GJ463" s="33"/>
      <c r="GK463" s="33"/>
      <c r="GL463" s="33"/>
      <c r="GM463" s="33"/>
      <c r="GN463" s="33"/>
      <c r="GO463" s="33"/>
      <c r="GP463" s="33"/>
      <c r="GQ463" s="33"/>
      <c r="GR463" s="33"/>
      <c r="GS463" s="33"/>
      <c r="GT463" s="33"/>
      <c r="GU463" s="33"/>
      <c r="GV463" s="33"/>
      <c r="GW463" s="33"/>
      <c r="GX463" s="33"/>
      <c r="GY463" s="33"/>
      <c r="GZ463" s="33"/>
      <c r="HA463" s="33"/>
      <c r="HB463" s="33"/>
      <c r="HC463" s="33"/>
      <c r="HD463" s="33"/>
      <c r="HE463" s="33"/>
      <c r="HF463" s="33"/>
      <c r="HG463" s="33"/>
      <c r="HH463" s="33"/>
      <c r="HI463" s="33"/>
      <c r="HJ463" s="33"/>
      <c r="HK463" s="33"/>
      <c r="HL463" s="33"/>
      <c r="HM463" s="33"/>
      <c r="HN463" s="33"/>
      <c r="HO463" s="33"/>
      <c r="HP463" s="33"/>
      <c r="HQ463" s="33"/>
      <c r="HR463" s="33"/>
      <c r="HS463" s="33"/>
      <c r="HT463" s="33"/>
      <c r="HU463" s="33"/>
      <c r="HV463" s="33"/>
      <c r="HW463" s="33"/>
      <c r="HX463" s="33"/>
      <c r="HY463" s="33"/>
      <c r="HZ463" s="33"/>
      <c r="IA463" s="33"/>
    </row>
    <row r="464" spans="2:235" s="40" customFormat="1" ht="63" x14ac:dyDescent="0.25">
      <c r="B464" s="177"/>
      <c r="C464" s="80">
        <v>457</v>
      </c>
      <c r="D464" s="80" t="s">
        <v>3359</v>
      </c>
      <c r="E464" s="42" t="s">
        <v>1757</v>
      </c>
      <c r="F464" s="42" t="s">
        <v>1611</v>
      </c>
      <c r="G464" s="36" t="s">
        <v>3825</v>
      </c>
      <c r="H464" s="43">
        <v>42329</v>
      </c>
      <c r="I464" s="133">
        <v>657208.6</v>
      </c>
      <c r="J464" s="38"/>
      <c r="K464" s="42" t="s">
        <v>3433</v>
      </c>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c r="BI464" s="33"/>
      <c r="BJ464" s="33"/>
      <c r="BK464" s="33"/>
      <c r="BL464" s="33"/>
      <c r="BM464" s="33"/>
      <c r="BN464" s="33"/>
      <c r="BO464" s="33"/>
      <c r="BP464" s="33"/>
      <c r="BQ464" s="33"/>
      <c r="BR464" s="33"/>
      <c r="BS464" s="33"/>
      <c r="BT464" s="33"/>
      <c r="BU464" s="33"/>
      <c r="BV464" s="33"/>
      <c r="BW464" s="33"/>
      <c r="BX464" s="33"/>
      <c r="BY464" s="33"/>
      <c r="BZ464" s="33"/>
      <c r="CA464" s="33"/>
      <c r="CB464" s="33"/>
      <c r="CC464" s="33"/>
      <c r="CD464" s="33"/>
      <c r="CE464" s="33"/>
      <c r="CF464" s="33"/>
      <c r="CG464" s="33"/>
      <c r="CH464" s="33"/>
      <c r="CI464" s="33"/>
      <c r="CJ464" s="33"/>
      <c r="CK464" s="33"/>
      <c r="CL464" s="33"/>
      <c r="CM464" s="33"/>
      <c r="CN464" s="33"/>
      <c r="CO464" s="33"/>
      <c r="CP464" s="33"/>
      <c r="CQ464" s="33"/>
      <c r="CR464" s="33"/>
      <c r="CS464" s="33"/>
      <c r="CT464" s="33"/>
      <c r="CU464" s="33"/>
      <c r="CV464" s="33"/>
      <c r="CW464" s="33"/>
      <c r="CX464" s="33"/>
      <c r="CY464" s="33"/>
      <c r="CZ464" s="33"/>
      <c r="DA464" s="33"/>
      <c r="DB464" s="33"/>
      <c r="DC464" s="33"/>
      <c r="DD464" s="33"/>
      <c r="DE464" s="33"/>
      <c r="DF464" s="33"/>
      <c r="DG464" s="33"/>
      <c r="DH464" s="33"/>
      <c r="DI464" s="33"/>
      <c r="DJ464" s="33"/>
      <c r="DK464" s="33"/>
      <c r="DL464" s="33"/>
      <c r="DM464" s="33"/>
      <c r="DN464" s="33"/>
      <c r="DO464" s="33"/>
      <c r="DP464" s="33"/>
      <c r="DQ464" s="33"/>
      <c r="DR464" s="33"/>
      <c r="DS464" s="33"/>
      <c r="DT464" s="33"/>
      <c r="DU464" s="33"/>
      <c r="DV464" s="33"/>
      <c r="DW464" s="33"/>
      <c r="DX464" s="33"/>
      <c r="DY464" s="33"/>
      <c r="DZ464" s="33"/>
      <c r="EA464" s="33"/>
      <c r="EB464" s="33"/>
      <c r="EC464" s="33"/>
      <c r="ED464" s="33"/>
      <c r="EE464" s="33"/>
      <c r="EF464" s="33"/>
      <c r="EG464" s="33"/>
      <c r="EH464" s="33"/>
      <c r="EI464" s="33"/>
      <c r="EJ464" s="33"/>
      <c r="EK464" s="33"/>
      <c r="EL464" s="33"/>
      <c r="EM464" s="33"/>
      <c r="EN464" s="33"/>
      <c r="EO464" s="33"/>
      <c r="EP464" s="33"/>
      <c r="EQ464" s="33"/>
      <c r="ER464" s="33"/>
      <c r="ES464" s="33"/>
      <c r="ET464" s="33"/>
      <c r="EU464" s="33"/>
      <c r="EV464" s="33"/>
      <c r="EW464" s="33"/>
      <c r="EX464" s="33"/>
      <c r="EY464" s="33"/>
      <c r="EZ464" s="33"/>
      <c r="FA464" s="33"/>
      <c r="FB464" s="33"/>
      <c r="FC464" s="33"/>
      <c r="FD464" s="33"/>
      <c r="FE464" s="33"/>
      <c r="FF464" s="33"/>
      <c r="FG464" s="33"/>
      <c r="FH464" s="33"/>
      <c r="FI464" s="33"/>
      <c r="FJ464" s="33"/>
      <c r="FK464" s="33"/>
      <c r="FL464" s="33"/>
      <c r="FM464" s="33"/>
      <c r="FN464" s="33"/>
      <c r="FO464" s="33"/>
      <c r="FP464" s="33"/>
      <c r="FQ464" s="33"/>
      <c r="FR464" s="33"/>
      <c r="FS464" s="33"/>
      <c r="FT464" s="33"/>
      <c r="FU464" s="33"/>
      <c r="FV464" s="33"/>
      <c r="FW464" s="33"/>
      <c r="FX464" s="33"/>
      <c r="FY464" s="33"/>
      <c r="FZ464" s="33"/>
      <c r="GA464" s="33"/>
      <c r="GB464" s="33"/>
      <c r="GC464" s="33"/>
      <c r="GD464" s="33"/>
      <c r="GE464" s="33"/>
      <c r="GF464" s="33"/>
      <c r="GG464" s="33"/>
      <c r="GH464" s="33"/>
      <c r="GI464" s="33"/>
      <c r="GJ464" s="33"/>
      <c r="GK464" s="33"/>
      <c r="GL464" s="33"/>
      <c r="GM464" s="33"/>
      <c r="GN464" s="33"/>
      <c r="GO464" s="33"/>
      <c r="GP464" s="33"/>
      <c r="GQ464" s="33"/>
      <c r="GR464" s="33"/>
      <c r="GS464" s="33"/>
      <c r="GT464" s="33"/>
      <c r="GU464" s="33"/>
      <c r="GV464" s="33"/>
      <c r="GW464" s="33"/>
      <c r="GX464" s="33"/>
      <c r="GY464" s="33"/>
      <c r="GZ464" s="33"/>
      <c r="HA464" s="33"/>
      <c r="HB464" s="33"/>
      <c r="HC464" s="33"/>
      <c r="HD464" s="33"/>
      <c r="HE464" s="33"/>
      <c r="HF464" s="33"/>
      <c r="HG464" s="33"/>
      <c r="HH464" s="33"/>
      <c r="HI464" s="33"/>
      <c r="HJ464" s="33"/>
      <c r="HK464" s="33"/>
      <c r="HL464" s="33"/>
      <c r="HM464" s="33"/>
      <c r="HN464" s="33"/>
      <c r="HO464" s="33"/>
      <c r="HP464" s="33"/>
      <c r="HQ464" s="33"/>
      <c r="HR464" s="33"/>
      <c r="HS464" s="33"/>
      <c r="HT464" s="33"/>
      <c r="HU464" s="33"/>
      <c r="HV464" s="33"/>
      <c r="HW464" s="33"/>
      <c r="HX464" s="33"/>
      <c r="HY464" s="33"/>
      <c r="HZ464" s="33"/>
      <c r="IA464" s="33"/>
    </row>
    <row r="465" spans="2:235" s="40" customFormat="1" ht="47.25" x14ac:dyDescent="0.25">
      <c r="B465" s="177"/>
      <c r="C465" s="80">
        <v>458</v>
      </c>
      <c r="D465" s="80" t="s">
        <v>3360</v>
      </c>
      <c r="E465" s="42" t="s">
        <v>1757</v>
      </c>
      <c r="F465" s="42" t="s">
        <v>1612</v>
      </c>
      <c r="G465" s="36" t="s">
        <v>3826</v>
      </c>
      <c r="H465" s="43">
        <v>42329</v>
      </c>
      <c r="I465" s="133">
        <v>358850</v>
      </c>
      <c r="J465" s="38"/>
      <c r="K465" s="42" t="s">
        <v>3434</v>
      </c>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c r="EU465" s="33"/>
      <c r="EV465" s="33"/>
      <c r="EW465" s="33"/>
      <c r="EX465" s="33"/>
      <c r="EY465" s="33"/>
      <c r="EZ465" s="33"/>
      <c r="FA465" s="33"/>
      <c r="FB465" s="33"/>
      <c r="FC465" s="33"/>
      <c r="FD465" s="33"/>
      <c r="FE465" s="33"/>
      <c r="FF465" s="33"/>
      <c r="FG465" s="33"/>
      <c r="FH465" s="33"/>
      <c r="FI465" s="33"/>
      <c r="FJ465" s="33"/>
      <c r="FK465" s="33"/>
      <c r="FL465" s="33"/>
      <c r="FM465" s="33"/>
      <c r="FN465" s="33"/>
      <c r="FO465" s="33"/>
      <c r="FP465" s="33"/>
      <c r="FQ465" s="33"/>
      <c r="FR465" s="33"/>
      <c r="FS465" s="33"/>
      <c r="FT465" s="33"/>
      <c r="FU465" s="33"/>
      <c r="FV465" s="33"/>
      <c r="FW465" s="33"/>
      <c r="FX465" s="33"/>
      <c r="FY465" s="33"/>
      <c r="FZ465" s="33"/>
      <c r="GA465" s="33"/>
      <c r="GB465" s="33"/>
      <c r="GC465" s="33"/>
      <c r="GD465" s="33"/>
      <c r="GE465" s="33"/>
      <c r="GF465" s="33"/>
      <c r="GG465" s="33"/>
      <c r="GH465" s="33"/>
      <c r="GI465" s="33"/>
      <c r="GJ465" s="33"/>
      <c r="GK465" s="33"/>
      <c r="GL465" s="33"/>
      <c r="GM465" s="33"/>
      <c r="GN465" s="33"/>
      <c r="GO465" s="33"/>
      <c r="GP465" s="33"/>
      <c r="GQ465" s="33"/>
      <c r="GR465" s="33"/>
      <c r="GS465" s="33"/>
      <c r="GT465" s="33"/>
      <c r="GU465" s="33"/>
      <c r="GV465" s="33"/>
      <c r="GW465" s="33"/>
      <c r="GX465" s="33"/>
      <c r="GY465" s="33"/>
      <c r="GZ465" s="33"/>
      <c r="HA465" s="33"/>
      <c r="HB465" s="33"/>
      <c r="HC465" s="33"/>
      <c r="HD465" s="33"/>
      <c r="HE465" s="33"/>
      <c r="HF465" s="33"/>
      <c r="HG465" s="33"/>
      <c r="HH465" s="33"/>
      <c r="HI465" s="33"/>
      <c r="HJ465" s="33"/>
      <c r="HK465" s="33"/>
      <c r="HL465" s="33"/>
      <c r="HM465" s="33"/>
      <c r="HN465" s="33"/>
      <c r="HO465" s="33"/>
      <c r="HP465" s="33"/>
      <c r="HQ465" s="33"/>
      <c r="HR465" s="33"/>
      <c r="HS465" s="33"/>
      <c r="HT465" s="33"/>
      <c r="HU465" s="33"/>
      <c r="HV465" s="33"/>
      <c r="HW465" s="33"/>
      <c r="HX465" s="33"/>
      <c r="HY465" s="33"/>
      <c r="HZ465" s="33"/>
      <c r="IA465" s="33"/>
    </row>
    <row r="466" spans="2:235" s="40" customFormat="1" ht="47.25" x14ac:dyDescent="0.25">
      <c r="B466" s="177"/>
      <c r="C466" s="80">
        <v>459</v>
      </c>
      <c r="D466" s="80" t="s">
        <v>3361</v>
      </c>
      <c r="E466" s="42" t="s">
        <v>1757</v>
      </c>
      <c r="F466" s="45" t="s">
        <v>1613</v>
      </c>
      <c r="G466" s="36" t="s">
        <v>3827</v>
      </c>
      <c r="H466" s="43">
        <v>42246</v>
      </c>
      <c r="I466" s="133">
        <v>485800</v>
      </c>
      <c r="J466" s="38"/>
      <c r="K466" s="42" t="s">
        <v>3435</v>
      </c>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3"/>
      <c r="FH466" s="33"/>
      <c r="FI466" s="33"/>
      <c r="FJ466" s="33"/>
      <c r="FK466" s="33"/>
      <c r="FL466" s="33"/>
      <c r="FM466" s="33"/>
      <c r="FN466" s="33"/>
      <c r="FO466" s="33"/>
      <c r="FP466" s="33"/>
      <c r="FQ466" s="33"/>
      <c r="FR466" s="33"/>
      <c r="FS466" s="33"/>
      <c r="FT466" s="33"/>
      <c r="FU466" s="33"/>
      <c r="FV466" s="33"/>
      <c r="FW466" s="33"/>
      <c r="FX466" s="33"/>
      <c r="FY466" s="33"/>
      <c r="FZ466" s="33"/>
      <c r="GA466" s="33"/>
      <c r="GB466" s="33"/>
      <c r="GC466" s="33"/>
      <c r="GD466" s="33"/>
      <c r="GE466" s="33"/>
      <c r="GF466" s="33"/>
      <c r="GG466" s="33"/>
      <c r="GH466" s="33"/>
      <c r="GI466" s="33"/>
      <c r="GJ466" s="33"/>
      <c r="GK466" s="33"/>
      <c r="GL466" s="33"/>
      <c r="GM466" s="33"/>
      <c r="GN466" s="33"/>
      <c r="GO466" s="33"/>
      <c r="GP466" s="33"/>
      <c r="GQ466" s="33"/>
      <c r="GR466" s="33"/>
      <c r="GS466" s="33"/>
      <c r="GT466" s="33"/>
      <c r="GU466" s="33"/>
      <c r="GV466" s="33"/>
      <c r="GW466" s="33"/>
      <c r="GX466" s="33"/>
      <c r="GY466" s="33"/>
      <c r="GZ466" s="33"/>
      <c r="HA466" s="33"/>
      <c r="HB466" s="33"/>
      <c r="HC466" s="33"/>
      <c r="HD466" s="33"/>
      <c r="HE466" s="33"/>
      <c r="HF466" s="33"/>
      <c r="HG466" s="33"/>
      <c r="HH466" s="33"/>
      <c r="HI466" s="33"/>
      <c r="HJ466" s="33"/>
      <c r="HK466" s="33"/>
      <c r="HL466" s="33"/>
      <c r="HM466" s="33"/>
      <c r="HN466" s="33"/>
      <c r="HO466" s="33"/>
      <c r="HP466" s="33"/>
      <c r="HQ466" s="33"/>
      <c r="HR466" s="33"/>
      <c r="HS466" s="33"/>
      <c r="HT466" s="33"/>
      <c r="HU466" s="33"/>
      <c r="HV466" s="33"/>
      <c r="HW466" s="33"/>
      <c r="HX466" s="33"/>
      <c r="HY466" s="33"/>
      <c r="HZ466" s="33"/>
      <c r="IA466" s="33"/>
    </row>
    <row r="467" spans="2:235" s="40" customFormat="1" ht="31.5" x14ac:dyDescent="0.25">
      <c r="B467" s="177"/>
      <c r="C467" s="80">
        <v>460</v>
      </c>
      <c r="D467" s="42" t="s">
        <v>3208</v>
      </c>
      <c r="E467" s="42" t="s">
        <v>1757</v>
      </c>
      <c r="F467" s="45" t="s">
        <v>1614</v>
      </c>
      <c r="G467" s="36" t="s">
        <v>3828</v>
      </c>
      <c r="H467" s="43">
        <v>42286</v>
      </c>
      <c r="I467" s="133">
        <v>116000</v>
      </c>
      <c r="J467" s="38"/>
      <c r="K467" s="42" t="s">
        <v>2047</v>
      </c>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c r="BL467" s="33"/>
      <c r="BM467" s="33"/>
      <c r="BN467" s="33"/>
      <c r="BO467" s="33"/>
      <c r="BP467" s="33"/>
      <c r="BQ467" s="33"/>
      <c r="BR467" s="33"/>
      <c r="BS467" s="33"/>
      <c r="BT467" s="33"/>
      <c r="BU467" s="33"/>
      <c r="BV467" s="33"/>
      <c r="BW467" s="33"/>
      <c r="BX467" s="33"/>
      <c r="BY467" s="33"/>
      <c r="BZ467" s="33"/>
      <c r="CA467" s="33"/>
      <c r="CB467" s="33"/>
      <c r="CC467" s="33"/>
      <c r="CD467" s="33"/>
      <c r="CE467" s="33"/>
      <c r="CF467" s="33"/>
      <c r="CG467" s="33"/>
      <c r="CH467" s="33"/>
      <c r="CI467" s="33"/>
      <c r="CJ467" s="33"/>
      <c r="CK467" s="33"/>
      <c r="CL467" s="33"/>
      <c r="CM467" s="33"/>
      <c r="CN467" s="33"/>
      <c r="CO467" s="33"/>
      <c r="CP467" s="33"/>
      <c r="CQ467" s="33"/>
      <c r="CR467" s="33"/>
      <c r="CS467" s="33"/>
      <c r="CT467" s="33"/>
      <c r="CU467" s="33"/>
      <c r="CV467" s="33"/>
      <c r="CW467" s="33"/>
      <c r="CX467" s="33"/>
      <c r="CY467" s="33"/>
      <c r="CZ467" s="33"/>
      <c r="DA467" s="33"/>
      <c r="DB467" s="33"/>
      <c r="DC467" s="33"/>
      <c r="DD467" s="33"/>
      <c r="DE467" s="33"/>
      <c r="DF467" s="33"/>
      <c r="DG467" s="33"/>
      <c r="DH467" s="33"/>
      <c r="DI467" s="33"/>
      <c r="DJ467" s="33"/>
      <c r="DK467" s="33"/>
      <c r="DL467" s="33"/>
      <c r="DM467" s="33"/>
      <c r="DN467" s="33"/>
      <c r="DO467" s="33"/>
      <c r="DP467" s="33"/>
      <c r="DQ467" s="33"/>
      <c r="DR467" s="33"/>
      <c r="DS467" s="33"/>
      <c r="DT467" s="33"/>
      <c r="DU467" s="33"/>
      <c r="DV467" s="33"/>
      <c r="DW467" s="33"/>
      <c r="DX467" s="33"/>
      <c r="DY467" s="33"/>
      <c r="DZ467" s="33"/>
      <c r="EA467" s="33"/>
      <c r="EB467" s="33"/>
      <c r="EC467" s="33"/>
      <c r="ED467" s="33"/>
      <c r="EE467" s="33"/>
      <c r="EF467" s="33"/>
      <c r="EG467" s="33"/>
      <c r="EH467" s="33"/>
      <c r="EI467" s="33"/>
      <c r="EJ467" s="33"/>
      <c r="EK467" s="33"/>
      <c r="EL467" s="33"/>
      <c r="EM467" s="33"/>
      <c r="EN467" s="33"/>
      <c r="EO467" s="33"/>
      <c r="EP467" s="33"/>
      <c r="EQ467" s="33"/>
      <c r="ER467" s="33"/>
      <c r="ES467" s="33"/>
      <c r="ET467" s="33"/>
      <c r="EU467" s="33"/>
      <c r="EV467" s="33"/>
      <c r="EW467" s="33"/>
      <c r="EX467" s="33"/>
      <c r="EY467" s="33"/>
      <c r="EZ467" s="33"/>
      <c r="FA467" s="33"/>
      <c r="FB467" s="33"/>
      <c r="FC467" s="33"/>
      <c r="FD467" s="33"/>
      <c r="FE467" s="33"/>
      <c r="FF467" s="33"/>
      <c r="FG467" s="33"/>
      <c r="FH467" s="33"/>
      <c r="FI467" s="33"/>
      <c r="FJ467" s="33"/>
      <c r="FK467" s="33"/>
      <c r="FL467" s="33"/>
      <c r="FM467" s="33"/>
      <c r="FN467" s="33"/>
      <c r="FO467" s="33"/>
      <c r="FP467" s="33"/>
      <c r="FQ467" s="33"/>
      <c r="FR467" s="33"/>
      <c r="FS467" s="33"/>
      <c r="FT467" s="33"/>
      <c r="FU467" s="33"/>
      <c r="FV467" s="33"/>
      <c r="FW467" s="33"/>
      <c r="FX467" s="33"/>
      <c r="FY467" s="33"/>
      <c r="FZ467" s="33"/>
      <c r="GA467" s="33"/>
      <c r="GB467" s="33"/>
      <c r="GC467" s="33"/>
      <c r="GD467" s="33"/>
      <c r="GE467" s="33"/>
      <c r="GF467" s="33"/>
      <c r="GG467" s="33"/>
      <c r="GH467" s="33"/>
      <c r="GI467" s="33"/>
      <c r="GJ467" s="33"/>
      <c r="GK467" s="33"/>
      <c r="GL467" s="33"/>
      <c r="GM467" s="33"/>
      <c r="GN467" s="33"/>
      <c r="GO467" s="33"/>
      <c r="GP467" s="33"/>
      <c r="GQ467" s="33"/>
      <c r="GR467" s="33"/>
      <c r="GS467" s="33"/>
      <c r="GT467" s="33"/>
      <c r="GU467" s="33"/>
      <c r="GV467" s="33"/>
      <c r="GW467" s="33"/>
      <c r="GX467" s="33"/>
      <c r="GY467" s="33"/>
      <c r="GZ467" s="33"/>
      <c r="HA467" s="33"/>
      <c r="HB467" s="33"/>
      <c r="HC467" s="33"/>
      <c r="HD467" s="33"/>
      <c r="HE467" s="33"/>
      <c r="HF467" s="33"/>
      <c r="HG467" s="33"/>
      <c r="HH467" s="33"/>
      <c r="HI467" s="33"/>
      <c r="HJ467" s="33"/>
      <c r="HK467" s="33"/>
      <c r="HL467" s="33"/>
      <c r="HM467" s="33"/>
      <c r="HN467" s="33"/>
      <c r="HO467" s="33"/>
      <c r="HP467" s="33"/>
      <c r="HQ467" s="33"/>
      <c r="HR467" s="33"/>
      <c r="HS467" s="33"/>
      <c r="HT467" s="33"/>
      <c r="HU467" s="33"/>
      <c r="HV467" s="33"/>
      <c r="HW467" s="33"/>
      <c r="HX467" s="33"/>
      <c r="HY467" s="33"/>
      <c r="HZ467" s="33"/>
      <c r="IA467" s="33"/>
    </row>
    <row r="468" spans="2:235" s="40" customFormat="1" ht="47.25" x14ac:dyDescent="0.25">
      <c r="B468" s="177"/>
      <c r="C468" s="80">
        <v>461</v>
      </c>
      <c r="D468" s="42" t="s">
        <v>3208</v>
      </c>
      <c r="E468" s="42" t="s">
        <v>1757</v>
      </c>
      <c r="F468" s="42" t="s">
        <v>1615</v>
      </c>
      <c r="G468" s="36" t="s">
        <v>3829</v>
      </c>
      <c r="H468" s="43">
        <v>42288</v>
      </c>
      <c r="I468" s="133">
        <v>279200</v>
      </c>
      <c r="J468" s="38"/>
      <c r="K468" s="42" t="s">
        <v>2719</v>
      </c>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c r="BL468" s="33"/>
      <c r="BM468" s="33"/>
      <c r="BN468" s="33"/>
      <c r="BO468" s="33"/>
      <c r="BP468" s="33"/>
      <c r="BQ468" s="33"/>
      <c r="BR468" s="33"/>
      <c r="BS468" s="33"/>
      <c r="BT468" s="33"/>
      <c r="BU468" s="33"/>
      <c r="BV468" s="33"/>
      <c r="BW468" s="33"/>
      <c r="BX468" s="33"/>
      <c r="BY468" s="33"/>
      <c r="BZ468" s="33"/>
      <c r="CA468" s="33"/>
      <c r="CB468" s="33"/>
      <c r="CC468" s="33"/>
      <c r="CD468" s="33"/>
      <c r="CE468" s="33"/>
      <c r="CF468" s="33"/>
      <c r="CG468" s="33"/>
      <c r="CH468" s="33"/>
      <c r="CI468" s="33"/>
      <c r="CJ468" s="33"/>
      <c r="CK468" s="33"/>
      <c r="CL468" s="33"/>
      <c r="CM468" s="33"/>
      <c r="CN468" s="33"/>
      <c r="CO468" s="33"/>
      <c r="CP468" s="33"/>
      <c r="CQ468" s="33"/>
      <c r="CR468" s="33"/>
      <c r="CS468" s="33"/>
      <c r="CT468" s="33"/>
      <c r="CU468" s="33"/>
      <c r="CV468" s="33"/>
      <c r="CW468" s="33"/>
      <c r="CX468" s="33"/>
      <c r="CY468" s="33"/>
      <c r="CZ468" s="33"/>
      <c r="DA468" s="33"/>
      <c r="DB468" s="33"/>
      <c r="DC468" s="33"/>
      <c r="DD468" s="33"/>
      <c r="DE468" s="33"/>
      <c r="DF468" s="33"/>
      <c r="DG468" s="33"/>
      <c r="DH468" s="33"/>
      <c r="DI468" s="33"/>
      <c r="DJ468" s="33"/>
      <c r="DK468" s="33"/>
      <c r="DL468" s="33"/>
      <c r="DM468" s="33"/>
      <c r="DN468" s="33"/>
      <c r="DO468" s="33"/>
      <c r="DP468" s="33"/>
      <c r="DQ468" s="33"/>
      <c r="DR468" s="33"/>
      <c r="DS468" s="33"/>
      <c r="DT468" s="33"/>
      <c r="DU468" s="33"/>
      <c r="DV468" s="33"/>
      <c r="DW468" s="33"/>
      <c r="DX468" s="33"/>
      <c r="DY468" s="33"/>
      <c r="DZ468" s="33"/>
      <c r="EA468" s="33"/>
      <c r="EB468" s="33"/>
      <c r="EC468" s="33"/>
      <c r="ED468" s="33"/>
      <c r="EE468" s="33"/>
      <c r="EF468" s="33"/>
      <c r="EG468" s="33"/>
      <c r="EH468" s="33"/>
      <c r="EI468" s="33"/>
      <c r="EJ468" s="33"/>
      <c r="EK468" s="33"/>
      <c r="EL468" s="33"/>
      <c r="EM468" s="33"/>
      <c r="EN468" s="33"/>
      <c r="EO468" s="33"/>
      <c r="EP468" s="33"/>
      <c r="EQ468" s="33"/>
      <c r="ER468" s="33"/>
      <c r="ES468" s="33"/>
      <c r="ET468" s="33"/>
      <c r="EU468" s="33"/>
      <c r="EV468" s="33"/>
      <c r="EW468" s="33"/>
      <c r="EX468" s="33"/>
      <c r="EY468" s="33"/>
      <c r="EZ468" s="33"/>
      <c r="FA468" s="33"/>
      <c r="FB468" s="33"/>
      <c r="FC468" s="33"/>
      <c r="FD468" s="33"/>
      <c r="FE468" s="33"/>
      <c r="FF468" s="33"/>
      <c r="FG468" s="33"/>
      <c r="FH468" s="33"/>
      <c r="FI468" s="33"/>
      <c r="FJ468" s="33"/>
      <c r="FK468" s="33"/>
      <c r="FL468" s="33"/>
      <c r="FM468" s="33"/>
      <c r="FN468" s="33"/>
      <c r="FO468" s="33"/>
      <c r="FP468" s="33"/>
      <c r="FQ468" s="33"/>
      <c r="FR468" s="33"/>
      <c r="FS468" s="33"/>
      <c r="FT468" s="33"/>
      <c r="FU468" s="33"/>
      <c r="FV468" s="33"/>
      <c r="FW468" s="33"/>
      <c r="FX468" s="33"/>
      <c r="FY468" s="33"/>
      <c r="FZ468" s="33"/>
      <c r="GA468" s="33"/>
      <c r="GB468" s="33"/>
      <c r="GC468" s="33"/>
      <c r="GD468" s="33"/>
      <c r="GE468" s="33"/>
      <c r="GF468" s="33"/>
      <c r="GG468" s="33"/>
      <c r="GH468" s="33"/>
      <c r="GI468" s="33"/>
      <c r="GJ468" s="33"/>
      <c r="GK468" s="33"/>
      <c r="GL468" s="33"/>
      <c r="GM468" s="33"/>
      <c r="GN468" s="33"/>
      <c r="GO468" s="33"/>
      <c r="GP468" s="33"/>
      <c r="GQ468" s="33"/>
      <c r="GR468" s="33"/>
      <c r="GS468" s="33"/>
      <c r="GT468" s="33"/>
      <c r="GU468" s="33"/>
      <c r="GV468" s="33"/>
      <c r="GW468" s="33"/>
      <c r="GX468" s="33"/>
      <c r="GY468" s="33"/>
      <c r="GZ468" s="33"/>
      <c r="HA468" s="33"/>
      <c r="HB468" s="33"/>
      <c r="HC468" s="33"/>
      <c r="HD468" s="33"/>
      <c r="HE468" s="33"/>
      <c r="HF468" s="33"/>
      <c r="HG468" s="33"/>
      <c r="HH468" s="33"/>
      <c r="HI468" s="33"/>
      <c r="HJ468" s="33"/>
      <c r="HK468" s="33"/>
      <c r="HL468" s="33"/>
      <c r="HM468" s="33"/>
      <c r="HN468" s="33"/>
      <c r="HO468" s="33"/>
      <c r="HP468" s="33"/>
      <c r="HQ468" s="33"/>
      <c r="HR468" s="33"/>
      <c r="HS468" s="33"/>
      <c r="HT468" s="33"/>
      <c r="HU468" s="33"/>
      <c r="HV468" s="33"/>
      <c r="HW468" s="33"/>
      <c r="HX468" s="33"/>
      <c r="HY468" s="33"/>
      <c r="HZ468" s="33"/>
      <c r="IA468" s="33"/>
    </row>
    <row r="469" spans="2:235" s="40" customFormat="1" ht="47.25" x14ac:dyDescent="0.25">
      <c r="B469" s="177"/>
      <c r="C469" s="80">
        <v>462</v>
      </c>
      <c r="D469" s="42" t="s">
        <v>3208</v>
      </c>
      <c r="E469" s="42" t="s">
        <v>1757</v>
      </c>
      <c r="F469" s="45" t="s">
        <v>1616</v>
      </c>
      <c r="G469" s="36" t="s">
        <v>3830</v>
      </c>
      <c r="H469" s="43">
        <v>42296</v>
      </c>
      <c r="I469" s="133">
        <v>15564</v>
      </c>
      <c r="J469" s="38"/>
      <c r="K469" s="42" t="s">
        <v>3436</v>
      </c>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c r="BL469" s="33"/>
      <c r="BM469" s="33"/>
      <c r="BN469" s="33"/>
      <c r="BO469" s="33"/>
      <c r="BP469" s="33"/>
      <c r="BQ469" s="33"/>
      <c r="BR469" s="33"/>
      <c r="BS469" s="33"/>
      <c r="BT469" s="33"/>
      <c r="BU469" s="33"/>
      <c r="BV469" s="33"/>
      <c r="BW469" s="33"/>
      <c r="BX469" s="33"/>
      <c r="BY469" s="33"/>
      <c r="BZ469" s="33"/>
      <c r="CA469" s="33"/>
      <c r="CB469" s="33"/>
      <c r="CC469" s="33"/>
      <c r="CD469" s="33"/>
      <c r="CE469" s="33"/>
      <c r="CF469" s="33"/>
      <c r="CG469" s="33"/>
      <c r="CH469" s="33"/>
      <c r="CI469" s="33"/>
      <c r="CJ469" s="33"/>
      <c r="CK469" s="33"/>
      <c r="CL469" s="33"/>
      <c r="CM469" s="33"/>
      <c r="CN469" s="33"/>
      <c r="CO469" s="33"/>
      <c r="CP469" s="33"/>
      <c r="CQ469" s="33"/>
      <c r="CR469" s="33"/>
      <c r="CS469" s="33"/>
      <c r="CT469" s="33"/>
      <c r="CU469" s="33"/>
      <c r="CV469" s="33"/>
      <c r="CW469" s="33"/>
      <c r="CX469" s="33"/>
      <c r="CY469" s="33"/>
      <c r="CZ469" s="33"/>
      <c r="DA469" s="33"/>
      <c r="DB469" s="33"/>
      <c r="DC469" s="33"/>
      <c r="DD469" s="33"/>
      <c r="DE469" s="33"/>
      <c r="DF469" s="33"/>
      <c r="DG469" s="33"/>
      <c r="DH469" s="33"/>
      <c r="DI469" s="33"/>
      <c r="DJ469" s="33"/>
      <c r="DK469" s="33"/>
      <c r="DL469" s="33"/>
      <c r="DM469" s="33"/>
      <c r="DN469" s="33"/>
      <c r="DO469" s="33"/>
      <c r="DP469" s="33"/>
      <c r="DQ469" s="33"/>
      <c r="DR469" s="33"/>
      <c r="DS469" s="33"/>
      <c r="DT469" s="33"/>
      <c r="DU469" s="33"/>
      <c r="DV469" s="33"/>
      <c r="DW469" s="33"/>
      <c r="DX469" s="33"/>
      <c r="DY469" s="33"/>
      <c r="DZ469" s="33"/>
      <c r="EA469" s="33"/>
      <c r="EB469" s="33"/>
      <c r="EC469" s="33"/>
      <c r="ED469" s="33"/>
      <c r="EE469" s="33"/>
      <c r="EF469" s="33"/>
      <c r="EG469" s="33"/>
      <c r="EH469" s="33"/>
      <c r="EI469" s="33"/>
      <c r="EJ469" s="33"/>
      <c r="EK469" s="33"/>
      <c r="EL469" s="33"/>
      <c r="EM469" s="33"/>
      <c r="EN469" s="33"/>
      <c r="EO469" s="33"/>
      <c r="EP469" s="33"/>
      <c r="EQ469" s="33"/>
      <c r="ER469" s="33"/>
      <c r="ES469" s="33"/>
      <c r="ET469" s="33"/>
      <c r="EU469" s="33"/>
      <c r="EV469" s="33"/>
      <c r="EW469" s="33"/>
      <c r="EX469" s="33"/>
      <c r="EY469" s="33"/>
      <c r="EZ469" s="33"/>
      <c r="FA469" s="33"/>
      <c r="FB469" s="33"/>
      <c r="FC469" s="33"/>
      <c r="FD469" s="33"/>
      <c r="FE469" s="33"/>
      <c r="FF469" s="33"/>
      <c r="FG469" s="33"/>
      <c r="FH469" s="33"/>
      <c r="FI469" s="33"/>
      <c r="FJ469" s="33"/>
      <c r="FK469" s="33"/>
      <c r="FL469" s="33"/>
      <c r="FM469" s="33"/>
      <c r="FN469" s="33"/>
      <c r="FO469" s="33"/>
      <c r="FP469" s="33"/>
      <c r="FQ469" s="33"/>
      <c r="FR469" s="33"/>
      <c r="FS469" s="33"/>
      <c r="FT469" s="33"/>
      <c r="FU469" s="33"/>
      <c r="FV469" s="33"/>
      <c r="FW469" s="33"/>
      <c r="FX469" s="33"/>
      <c r="FY469" s="33"/>
      <c r="FZ469" s="33"/>
      <c r="GA469" s="33"/>
      <c r="GB469" s="33"/>
      <c r="GC469" s="33"/>
      <c r="GD469" s="33"/>
      <c r="GE469" s="33"/>
      <c r="GF469" s="33"/>
      <c r="GG469" s="33"/>
      <c r="GH469" s="33"/>
      <c r="GI469" s="33"/>
      <c r="GJ469" s="33"/>
      <c r="GK469" s="33"/>
      <c r="GL469" s="33"/>
      <c r="GM469" s="33"/>
      <c r="GN469" s="33"/>
      <c r="GO469" s="33"/>
      <c r="GP469" s="33"/>
      <c r="GQ469" s="33"/>
      <c r="GR469" s="33"/>
      <c r="GS469" s="33"/>
      <c r="GT469" s="33"/>
      <c r="GU469" s="33"/>
      <c r="GV469" s="33"/>
      <c r="GW469" s="33"/>
      <c r="GX469" s="33"/>
      <c r="GY469" s="33"/>
      <c r="GZ469" s="33"/>
      <c r="HA469" s="33"/>
      <c r="HB469" s="33"/>
      <c r="HC469" s="33"/>
      <c r="HD469" s="33"/>
      <c r="HE469" s="33"/>
      <c r="HF469" s="33"/>
      <c r="HG469" s="33"/>
      <c r="HH469" s="33"/>
      <c r="HI469" s="33"/>
      <c r="HJ469" s="33"/>
      <c r="HK469" s="33"/>
      <c r="HL469" s="33"/>
      <c r="HM469" s="33"/>
      <c r="HN469" s="33"/>
      <c r="HO469" s="33"/>
      <c r="HP469" s="33"/>
      <c r="HQ469" s="33"/>
      <c r="HR469" s="33"/>
      <c r="HS469" s="33"/>
      <c r="HT469" s="33"/>
      <c r="HU469" s="33"/>
      <c r="HV469" s="33"/>
      <c r="HW469" s="33"/>
      <c r="HX469" s="33"/>
      <c r="HY469" s="33"/>
      <c r="HZ469" s="33"/>
      <c r="IA469" s="33"/>
    </row>
    <row r="470" spans="2:235" s="40" customFormat="1" ht="47.25" x14ac:dyDescent="0.25">
      <c r="B470" s="177"/>
      <c r="C470" s="80">
        <v>463</v>
      </c>
      <c r="D470" s="42" t="s">
        <v>3208</v>
      </c>
      <c r="E470" s="42" t="s">
        <v>1757</v>
      </c>
      <c r="F470" s="45" t="s">
        <v>1617</v>
      </c>
      <c r="G470" s="36" t="s">
        <v>3831</v>
      </c>
      <c r="H470" s="43" t="s">
        <v>3832</v>
      </c>
      <c r="I470" s="133">
        <v>236213</v>
      </c>
      <c r="J470" s="38"/>
      <c r="K470" s="42" t="s">
        <v>3437</v>
      </c>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c r="BL470" s="33"/>
      <c r="BM470" s="33"/>
      <c r="BN470" s="33"/>
      <c r="BO470" s="33"/>
      <c r="BP470" s="33"/>
      <c r="BQ470" s="33"/>
      <c r="BR470" s="33"/>
      <c r="BS470" s="33"/>
      <c r="BT470" s="33"/>
      <c r="BU470" s="33"/>
      <c r="BV470" s="33"/>
      <c r="BW470" s="33"/>
      <c r="BX470" s="33"/>
      <c r="BY470" s="33"/>
      <c r="BZ470" s="33"/>
      <c r="CA470" s="33"/>
      <c r="CB470" s="33"/>
      <c r="CC470" s="33"/>
      <c r="CD470" s="33"/>
      <c r="CE470" s="33"/>
      <c r="CF470" s="33"/>
      <c r="CG470" s="33"/>
      <c r="CH470" s="33"/>
      <c r="CI470" s="33"/>
      <c r="CJ470" s="33"/>
      <c r="CK470" s="33"/>
      <c r="CL470" s="33"/>
      <c r="CM470" s="33"/>
      <c r="CN470" s="33"/>
      <c r="CO470" s="33"/>
      <c r="CP470" s="33"/>
      <c r="CQ470" s="33"/>
      <c r="CR470" s="33"/>
      <c r="CS470" s="33"/>
      <c r="CT470" s="33"/>
      <c r="CU470" s="33"/>
      <c r="CV470" s="33"/>
      <c r="CW470" s="33"/>
      <c r="CX470" s="33"/>
      <c r="CY470" s="33"/>
      <c r="CZ470" s="33"/>
      <c r="DA470" s="33"/>
      <c r="DB470" s="33"/>
      <c r="DC470" s="33"/>
      <c r="DD470" s="33"/>
      <c r="DE470" s="33"/>
      <c r="DF470" s="33"/>
      <c r="DG470" s="33"/>
      <c r="DH470" s="33"/>
      <c r="DI470" s="33"/>
      <c r="DJ470" s="33"/>
      <c r="DK470" s="33"/>
      <c r="DL470" s="33"/>
      <c r="DM470" s="33"/>
      <c r="DN470" s="33"/>
      <c r="DO470" s="33"/>
      <c r="DP470" s="33"/>
      <c r="DQ470" s="33"/>
      <c r="DR470" s="33"/>
      <c r="DS470" s="33"/>
      <c r="DT470" s="33"/>
      <c r="DU470" s="33"/>
      <c r="DV470" s="33"/>
      <c r="DW470" s="33"/>
      <c r="DX470" s="33"/>
      <c r="DY470" s="33"/>
      <c r="DZ470" s="33"/>
      <c r="EA470" s="33"/>
      <c r="EB470" s="33"/>
      <c r="EC470" s="33"/>
      <c r="ED470" s="33"/>
      <c r="EE470" s="33"/>
      <c r="EF470" s="33"/>
      <c r="EG470" s="33"/>
      <c r="EH470" s="33"/>
      <c r="EI470" s="33"/>
      <c r="EJ470" s="33"/>
      <c r="EK470" s="33"/>
      <c r="EL470" s="33"/>
      <c r="EM470" s="33"/>
      <c r="EN470" s="33"/>
      <c r="EO470" s="33"/>
      <c r="EP470" s="33"/>
      <c r="EQ470" s="33"/>
      <c r="ER470" s="33"/>
      <c r="ES470" s="33"/>
      <c r="ET470" s="33"/>
      <c r="EU470" s="33"/>
      <c r="EV470" s="33"/>
      <c r="EW470" s="33"/>
      <c r="EX470" s="33"/>
      <c r="EY470" s="33"/>
      <c r="EZ470" s="33"/>
      <c r="FA470" s="33"/>
      <c r="FB470" s="33"/>
      <c r="FC470" s="33"/>
      <c r="FD470" s="33"/>
      <c r="FE470" s="33"/>
      <c r="FF470" s="33"/>
      <c r="FG470" s="33"/>
      <c r="FH470" s="33"/>
      <c r="FI470" s="33"/>
      <c r="FJ470" s="33"/>
      <c r="FK470" s="33"/>
      <c r="FL470" s="33"/>
      <c r="FM470" s="33"/>
      <c r="FN470" s="33"/>
      <c r="FO470" s="33"/>
      <c r="FP470" s="33"/>
      <c r="FQ470" s="33"/>
      <c r="FR470" s="33"/>
      <c r="FS470" s="33"/>
      <c r="FT470" s="33"/>
      <c r="FU470" s="33"/>
      <c r="FV470" s="33"/>
      <c r="FW470" s="33"/>
      <c r="FX470" s="33"/>
      <c r="FY470" s="33"/>
      <c r="FZ470" s="33"/>
      <c r="GA470" s="33"/>
      <c r="GB470" s="33"/>
      <c r="GC470" s="33"/>
      <c r="GD470" s="33"/>
      <c r="GE470" s="33"/>
      <c r="GF470" s="33"/>
      <c r="GG470" s="33"/>
      <c r="GH470" s="33"/>
      <c r="GI470" s="33"/>
      <c r="GJ470" s="33"/>
      <c r="GK470" s="33"/>
      <c r="GL470" s="33"/>
      <c r="GM470" s="33"/>
      <c r="GN470" s="33"/>
      <c r="GO470" s="33"/>
      <c r="GP470" s="33"/>
      <c r="GQ470" s="33"/>
      <c r="GR470" s="33"/>
      <c r="GS470" s="33"/>
      <c r="GT470" s="33"/>
      <c r="GU470" s="33"/>
      <c r="GV470" s="33"/>
      <c r="GW470" s="33"/>
      <c r="GX470" s="33"/>
      <c r="GY470" s="33"/>
      <c r="GZ470" s="33"/>
      <c r="HA470" s="33"/>
      <c r="HB470" s="33"/>
      <c r="HC470" s="33"/>
      <c r="HD470" s="33"/>
      <c r="HE470" s="33"/>
      <c r="HF470" s="33"/>
      <c r="HG470" s="33"/>
      <c r="HH470" s="33"/>
      <c r="HI470" s="33"/>
      <c r="HJ470" s="33"/>
      <c r="HK470" s="33"/>
      <c r="HL470" s="33"/>
      <c r="HM470" s="33"/>
      <c r="HN470" s="33"/>
      <c r="HO470" s="33"/>
      <c r="HP470" s="33"/>
      <c r="HQ470" s="33"/>
      <c r="HR470" s="33"/>
      <c r="HS470" s="33"/>
      <c r="HT470" s="33"/>
      <c r="HU470" s="33"/>
      <c r="HV470" s="33"/>
      <c r="HW470" s="33"/>
      <c r="HX470" s="33"/>
      <c r="HY470" s="33"/>
      <c r="HZ470" s="33"/>
      <c r="IA470" s="33"/>
    </row>
    <row r="471" spans="2:235" s="40" customFormat="1" ht="31.5" x14ac:dyDescent="0.25">
      <c r="B471" s="177"/>
      <c r="C471" s="80">
        <v>464</v>
      </c>
      <c r="D471" s="80" t="s">
        <v>3362</v>
      </c>
      <c r="E471" s="42" t="s">
        <v>1757</v>
      </c>
      <c r="F471" s="45" t="s">
        <v>1618</v>
      </c>
      <c r="G471" s="36" t="s">
        <v>3833</v>
      </c>
      <c r="H471" s="43">
        <v>42322</v>
      </c>
      <c r="I471" s="133">
        <v>19250</v>
      </c>
      <c r="J471" s="38"/>
      <c r="K471" s="42" t="s">
        <v>3438</v>
      </c>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c r="BF471" s="33"/>
      <c r="BG471" s="33"/>
      <c r="BH471" s="33"/>
      <c r="BI471" s="33"/>
      <c r="BJ471" s="33"/>
      <c r="BK471" s="33"/>
      <c r="BL471" s="33"/>
      <c r="BM471" s="33"/>
      <c r="BN471" s="33"/>
      <c r="BO471" s="33"/>
      <c r="BP471" s="33"/>
      <c r="BQ471" s="33"/>
      <c r="BR471" s="33"/>
      <c r="BS471" s="33"/>
      <c r="BT471" s="33"/>
      <c r="BU471" s="33"/>
      <c r="BV471" s="33"/>
      <c r="BW471" s="33"/>
      <c r="BX471" s="33"/>
      <c r="BY471" s="33"/>
      <c r="BZ471" s="33"/>
      <c r="CA471" s="33"/>
      <c r="CB471" s="33"/>
      <c r="CC471" s="33"/>
      <c r="CD471" s="33"/>
      <c r="CE471" s="33"/>
      <c r="CF471" s="33"/>
      <c r="CG471" s="33"/>
      <c r="CH471" s="33"/>
      <c r="CI471" s="33"/>
      <c r="CJ471" s="33"/>
      <c r="CK471" s="33"/>
      <c r="CL471" s="33"/>
      <c r="CM471" s="33"/>
      <c r="CN471" s="33"/>
      <c r="CO471" s="33"/>
      <c r="CP471" s="33"/>
      <c r="CQ471" s="33"/>
      <c r="CR471" s="33"/>
      <c r="CS471" s="33"/>
      <c r="CT471" s="33"/>
      <c r="CU471" s="33"/>
      <c r="CV471" s="33"/>
      <c r="CW471" s="33"/>
      <c r="CX471" s="33"/>
      <c r="CY471" s="33"/>
      <c r="CZ471" s="33"/>
      <c r="DA471" s="33"/>
      <c r="DB471" s="33"/>
      <c r="DC471" s="33"/>
      <c r="DD471" s="33"/>
      <c r="DE471" s="33"/>
      <c r="DF471" s="33"/>
      <c r="DG471" s="33"/>
      <c r="DH471" s="33"/>
      <c r="DI471" s="33"/>
      <c r="DJ471" s="33"/>
      <c r="DK471" s="33"/>
      <c r="DL471" s="33"/>
      <c r="DM471" s="33"/>
      <c r="DN471" s="33"/>
      <c r="DO471" s="33"/>
      <c r="DP471" s="33"/>
      <c r="DQ471" s="33"/>
      <c r="DR471" s="33"/>
      <c r="DS471" s="33"/>
      <c r="DT471" s="33"/>
      <c r="DU471" s="33"/>
      <c r="DV471" s="33"/>
      <c r="DW471" s="33"/>
      <c r="DX471" s="33"/>
      <c r="DY471" s="33"/>
      <c r="DZ471" s="33"/>
      <c r="EA471" s="33"/>
      <c r="EB471" s="33"/>
      <c r="EC471" s="33"/>
      <c r="ED471" s="33"/>
      <c r="EE471" s="33"/>
      <c r="EF471" s="33"/>
      <c r="EG471" s="33"/>
      <c r="EH471" s="33"/>
      <c r="EI471" s="33"/>
      <c r="EJ471" s="33"/>
      <c r="EK471" s="33"/>
      <c r="EL471" s="33"/>
      <c r="EM471" s="33"/>
      <c r="EN471" s="33"/>
      <c r="EO471" s="33"/>
      <c r="EP471" s="33"/>
      <c r="EQ471" s="33"/>
      <c r="ER471" s="33"/>
      <c r="ES471" s="33"/>
      <c r="ET471" s="33"/>
      <c r="EU471" s="33"/>
      <c r="EV471" s="33"/>
      <c r="EW471" s="33"/>
      <c r="EX471" s="33"/>
      <c r="EY471" s="33"/>
      <c r="EZ471" s="33"/>
      <c r="FA471" s="33"/>
      <c r="FB471" s="33"/>
      <c r="FC471" s="33"/>
      <c r="FD471" s="33"/>
      <c r="FE471" s="33"/>
      <c r="FF471" s="33"/>
      <c r="FG471" s="33"/>
      <c r="FH471" s="33"/>
      <c r="FI471" s="33"/>
      <c r="FJ471" s="33"/>
      <c r="FK471" s="33"/>
      <c r="FL471" s="33"/>
      <c r="FM471" s="33"/>
      <c r="FN471" s="33"/>
      <c r="FO471" s="33"/>
      <c r="FP471" s="33"/>
      <c r="FQ471" s="33"/>
      <c r="FR471" s="33"/>
      <c r="FS471" s="33"/>
      <c r="FT471" s="33"/>
      <c r="FU471" s="33"/>
      <c r="FV471" s="33"/>
      <c r="FW471" s="33"/>
      <c r="FX471" s="33"/>
      <c r="FY471" s="33"/>
      <c r="FZ471" s="33"/>
      <c r="GA471" s="33"/>
      <c r="GB471" s="33"/>
      <c r="GC471" s="33"/>
      <c r="GD471" s="33"/>
      <c r="GE471" s="33"/>
      <c r="GF471" s="33"/>
      <c r="GG471" s="33"/>
      <c r="GH471" s="33"/>
      <c r="GI471" s="33"/>
      <c r="GJ471" s="33"/>
      <c r="GK471" s="33"/>
      <c r="GL471" s="33"/>
      <c r="GM471" s="33"/>
      <c r="GN471" s="33"/>
      <c r="GO471" s="33"/>
      <c r="GP471" s="33"/>
      <c r="GQ471" s="33"/>
      <c r="GR471" s="33"/>
      <c r="GS471" s="33"/>
      <c r="GT471" s="33"/>
      <c r="GU471" s="33"/>
      <c r="GV471" s="33"/>
      <c r="GW471" s="33"/>
      <c r="GX471" s="33"/>
      <c r="GY471" s="33"/>
      <c r="GZ471" s="33"/>
      <c r="HA471" s="33"/>
      <c r="HB471" s="33"/>
      <c r="HC471" s="33"/>
      <c r="HD471" s="33"/>
      <c r="HE471" s="33"/>
      <c r="HF471" s="33"/>
      <c r="HG471" s="33"/>
      <c r="HH471" s="33"/>
      <c r="HI471" s="33"/>
      <c r="HJ471" s="33"/>
      <c r="HK471" s="33"/>
      <c r="HL471" s="33"/>
      <c r="HM471" s="33"/>
      <c r="HN471" s="33"/>
      <c r="HO471" s="33"/>
      <c r="HP471" s="33"/>
      <c r="HQ471" s="33"/>
      <c r="HR471" s="33"/>
      <c r="HS471" s="33"/>
      <c r="HT471" s="33"/>
      <c r="HU471" s="33"/>
      <c r="HV471" s="33"/>
      <c r="HW471" s="33"/>
      <c r="HX471" s="33"/>
      <c r="HY471" s="33"/>
      <c r="HZ471" s="33"/>
      <c r="IA471" s="33"/>
    </row>
    <row r="472" spans="2:235" s="40" customFormat="1" ht="47.25" x14ac:dyDescent="0.25">
      <c r="B472" s="177"/>
      <c r="C472" s="80">
        <v>465</v>
      </c>
      <c r="D472" s="80" t="s">
        <v>3220</v>
      </c>
      <c r="E472" s="42" t="s">
        <v>1757</v>
      </c>
      <c r="F472" s="45" t="s">
        <v>1619</v>
      </c>
      <c r="G472" s="36" t="s">
        <v>3834</v>
      </c>
      <c r="H472" s="43">
        <v>42407</v>
      </c>
      <c r="I472" s="133">
        <v>386100</v>
      </c>
      <c r="J472" s="38"/>
      <c r="K472" s="42" t="s">
        <v>3439</v>
      </c>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c r="BF472" s="33"/>
      <c r="BG472" s="33"/>
      <c r="BH472" s="33"/>
      <c r="BI472" s="33"/>
      <c r="BJ472" s="33"/>
      <c r="BK472" s="33"/>
      <c r="BL472" s="33"/>
      <c r="BM472" s="33"/>
      <c r="BN472" s="33"/>
      <c r="BO472" s="33"/>
      <c r="BP472" s="33"/>
      <c r="BQ472" s="33"/>
      <c r="BR472" s="33"/>
      <c r="BS472" s="33"/>
      <c r="BT472" s="33"/>
      <c r="BU472" s="33"/>
      <c r="BV472" s="33"/>
      <c r="BW472" s="33"/>
      <c r="BX472" s="33"/>
      <c r="BY472" s="33"/>
      <c r="BZ472" s="33"/>
      <c r="CA472" s="33"/>
      <c r="CB472" s="33"/>
      <c r="CC472" s="33"/>
      <c r="CD472" s="33"/>
      <c r="CE472" s="33"/>
      <c r="CF472" s="33"/>
      <c r="CG472" s="33"/>
      <c r="CH472" s="33"/>
      <c r="CI472" s="33"/>
      <c r="CJ472" s="33"/>
      <c r="CK472" s="33"/>
      <c r="CL472" s="33"/>
      <c r="CM472" s="33"/>
      <c r="CN472" s="33"/>
      <c r="CO472" s="33"/>
      <c r="CP472" s="33"/>
      <c r="CQ472" s="33"/>
      <c r="CR472" s="33"/>
      <c r="CS472" s="33"/>
      <c r="CT472" s="33"/>
      <c r="CU472" s="33"/>
      <c r="CV472" s="33"/>
      <c r="CW472" s="33"/>
      <c r="CX472" s="33"/>
      <c r="CY472" s="33"/>
      <c r="CZ472" s="33"/>
      <c r="DA472" s="33"/>
      <c r="DB472" s="33"/>
      <c r="DC472" s="33"/>
      <c r="DD472" s="33"/>
      <c r="DE472" s="33"/>
      <c r="DF472" s="33"/>
      <c r="DG472" s="33"/>
      <c r="DH472" s="33"/>
      <c r="DI472" s="33"/>
      <c r="DJ472" s="33"/>
      <c r="DK472" s="33"/>
      <c r="DL472" s="33"/>
      <c r="DM472" s="33"/>
      <c r="DN472" s="33"/>
      <c r="DO472" s="33"/>
      <c r="DP472" s="33"/>
      <c r="DQ472" s="33"/>
      <c r="DR472" s="33"/>
      <c r="DS472" s="33"/>
      <c r="DT472" s="33"/>
      <c r="DU472" s="33"/>
      <c r="DV472" s="33"/>
      <c r="DW472" s="33"/>
      <c r="DX472" s="33"/>
      <c r="DY472" s="33"/>
      <c r="DZ472" s="33"/>
      <c r="EA472" s="33"/>
      <c r="EB472" s="33"/>
      <c r="EC472" s="33"/>
      <c r="ED472" s="33"/>
      <c r="EE472" s="33"/>
      <c r="EF472" s="33"/>
      <c r="EG472" s="33"/>
      <c r="EH472" s="33"/>
      <c r="EI472" s="33"/>
      <c r="EJ472" s="33"/>
      <c r="EK472" s="33"/>
      <c r="EL472" s="33"/>
      <c r="EM472" s="33"/>
      <c r="EN472" s="33"/>
      <c r="EO472" s="33"/>
      <c r="EP472" s="33"/>
      <c r="EQ472" s="33"/>
      <c r="ER472" s="33"/>
      <c r="ES472" s="33"/>
      <c r="ET472" s="33"/>
      <c r="EU472" s="33"/>
      <c r="EV472" s="33"/>
      <c r="EW472" s="33"/>
      <c r="EX472" s="33"/>
      <c r="EY472" s="33"/>
      <c r="EZ472" s="33"/>
      <c r="FA472" s="33"/>
      <c r="FB472" s="33"/>
      <c r="FC472" s="33"/>
      <c r="FD472" s="33"/>
      <c r="FE472" s="33"/>
      <c r="FF472" s="33"/>
      <c r="FG472" s="33"/>
      <c r="FH472" s="33"/>
      <c r="FI472" s="33"/>
      <c r="FJ472" s="33"/>
      <c r="FK472" s="33"/>
      <c r="FL472" s="33"/>
      <c r="FM472" s="33"/>
      <c r="FN472" s="33"/>
      <c r="FO472" s="33"/>
      <c r="FP472" s="33"/>
      <c r="FQ472" s="33"/>
      <c r="FR472" s="33"/>
      <c r="FS472" s="33"/>
      <c r="FT472" s="33"/>
      <c r="FU472" s="33"/>
      <c r="FV472" s="33"/>
      <c r="FW472" s="33"/>
      <c r="FX472" s="33"/>
      <c r="FY472" s="33"/>
      <c r="FZ472" s="33"/>
      <c r="GA472" s="33"/>
      <c r="GB472" s="33"/>
      <c r="GC472" s="33"/>
      <c r="GD472" s="33"/>
      <c r="GE472" s="33"/>
      <c r="GF472" s="33"/>
      <c r="GG472" s="33"/>
      <c r="GH472" s="33"/>
      <c r="GI472" s="33"/>
      <c r="GJ472" s="33"/>
      <c r="GK472" s="33"/>
      <c r="GL472" s="33"/>
      <c r="GM472" s="33"/>
      <c r="GN472" s="33"/>
      <c r="GO472" s="33"/>
      <c r="GP472" s="33"/>
      <c r="GQ472" s="33"/>
      <c r="GR472" s="33"/>
      <c r="GS472" s="33"/>
      <c r="GT472" s="33"/>
      <c r="GU472" s="33"/>
      <c r="GV472" s="33"/>
      <c r="GW472" s="33"/>
      <c r="GX472" s="33"/>
      <c r="GY472" s="33"/>
      <c r="GZ472" s="33"/>
      <c r="HA472" s="33"/>
      <c r="HB472" s="33"/>
      <c r="HC472" s="33"/>
      <c r="HD472" s="33"/>
      <c r="HE472" s="33"/>
      <c r="HF472" s="33"/>
      <c r="HG472" s="33"/>
      <c r="HH472" s="33"/>
      <c r="HI472" s="33"/>
      <c r="HJ472" s="33"/>
      <c r="HK472" s="33"/>
      <c r="HL472" s="33"/>
      <c r="HM472" s="33"/>
      <c r="HN472" s="33"/>
      <c r="HO472" s="33"/>
      <c r="HP472" s="33"/>
      <c r="HQ472" s="33"/>
      <c r="HR472" s="33"/>
      <c r="HS472" s="33"/>
      <c r="HT472" s="33"/>
      <c r="HU472" s="33"/>
      <c r="HV472" s="33"/>
      <c r="HW472" s="33"/>
      <c r="HX472" s="33"/>
      <c r="HY472" s="33"/>
      <c r="HZ472" s="33"/>
      <c r="IA472" s="33"/>
    </row>
    <row r="473" spans="2:235" s="40" customFormat="1" ht="47.25" x14ac:dyDescent="0.25">
      <c r="B473" s="177"/>
      <c r="C473" s="80">
        <v>466</v>
      </c>
      <c r="D473" s="80" t="s">
        <v>3363</v>
      </c>
      <c r="E473" s="42" t="s">
        <v>1757</v>
      </c>
      <c r="F473" s="42" t="s">
        <v>1620</v>
      </c>
      <c r="G473" s="36" t="s">
        <v>3835</v>
      </c>
      <c r="H473" s="43">
        <v>42387</v>
      </c>
      <c r="I473" s="133">
        <v>535000</v>
      </c>
      <c r="J473" s="38"/>
      <c r="K473" s="42" t="s">
        <v>2224</v>
      </c>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c r="BF473" s="33"/>
      <c r="BG473" s="33"/>
      <c r="BH473" s="33"/>
      <c r="BI473" s="33"/>
      <c r="BJ473" s="33"/>
      <c r="BK473" s="33"/>
      <c r="BL473" s="33"/>
      <c r="BM473" s="33"/>
      <c r="BN473" s="33"/>
      <c r="BO473" s="33"/>
      <c r="BP473" s="33"/>
      <c r="BQ473" s="33"/>
      <c r="BR473" s="33"/>
      <c r="BS473" s="33"/>
      <c r="BT473" s="33"/>
      <c r="BU473" s="33"/>
      <c r="BV473" s="33"/>
      <c r="BW473" s="33"/>
      <c r="BX473" s="33"/>
      <c r="BY473" s="33"/>
      <c r="BZ473" s="33"/>
      <c r="CA473" s="33"/>
      <c r="CB473" s="33"/>
      <c r="CC473" s="33"/>
      <c r="CD473" s="33"/>
      <c r="CE473" s="33"/>
      <c r="CF473" s="33"/>
      <c r="CG473" s="33"/>
      <c r="CH473" s="33"/>
      <c r="CI473" s="33"/>
      <c r="CJ473" s="33"/>
      <c r="CK473" s="33"/>
      <c r="CL473" s="33"/>
      <c r="CM473" s="33"/>
      <c r="CN473" s="33"/>
      <c r="CO473" s="33"/>
      <c r="CP473" s="33"/>
      <c r="CQ473" s="33"/>
      <c r="CR473" s="33"/>
      <c r="CS473" s="33"/>
      <c r="CT473" s="33"/>
      <c r="CU473" s="33"/>
      <c r="CV473" s="33"/>
      <c r="CW473" s="33"/>
      <c r="CX473" s="33"/>
      <c r="CY473" s="33"/>
      <c r="CZ473" s="33"/>
      <c r="DA473" s="33"/>
      <c r="DB473" s="33"/>
      <c r="DC473" s="33"/>
      <c r="DD473" s="33"/>
      <c r="DE473" s="33"/>
      <c r="DF473" s="33"/>
      <c r="DG473" s="33"/>
      <c r="DH473" s="33"/>
      <c r="DI473" s="33"/>
      <c r="DJ473" s="33"/>
      <c r="DK473" s="33"/>
      <c r="DL473" s="33"/>
      <c r="DM473" s="33"/>
      <c r="DN473" s="33"/>
      <c r="DO473" s="33"/>
      <c r="DP473" s="33"/>
      <c r="DQ473" s="33"/>
      <c r="DR473" s="33"/>
      <c r="DS473" s="33"/>
      <c r="DT473" s="33"/>
      <c r="DU473" s="33"/>
      <c r="DV473" s="33"/>
      <c r="DW473" s="33"/>
      <c r="DX473" s="33"/>
      <c r="DY473" s="33"/>
      <c r="DZ473" s="33"/>
      <c r="EA473" s="33"/>
      <c r="EB473" s="33"/>
      <c r="EC473" s="33"/>
      <c r="ED473" s="33"/>
      <c r="EE473" s="33"/>
      <c r="EF473" s="33"/>
      <c r="EG473" s="33"/>
      <c r="EH473" s="33"/>
      <c r="EI473" s="33"/>
      <c r="EJ473" s="33"/>
      <c r="EK473" s="33"/>
      <c r="EL473" s="33"/>
      <c r="EM473" s="33"/>
      <c r="EN473" s="33"/>
      <c r="EO473" s="33"/>
      <c r="EP473" s="33"/>
      <c r="EQ473" s="33"/>
      <c r="ER473" s="33"/>
      <c r="ES473" s="33"/>
      <c r="ET473" s="33"/>
      <c r="EU473" s="33"/>
      <c r="EV473" s="33"/>
      <c r="EW473" s="33"/>
      <c r="EX473" s="33"/>
      <c r="EY473" s="33"/>
      <c r="EZ473" s="33"/>
      <c r="FA473" s="33"/>
      <c r="FB473" s="33"/>
      <c r="FC473" s="33"/>
      <c r="FD473" s="33"/>
      <c r="FE473" s="33"/>
      <c r="FF473" s="33"/>
      <c r="FG473" s="33"/>
      <c r="FH473" s="33"/>
      <c r="FI473" s="33"/>
      <c r="FJ473" s="33"/>
      <c r="FK473" s="33"/>
      <c r="FL473" s="33"/>
      <c r="FM473" s="33"/>
      <c r="FN473" s="33"/>
      <c r="FO473" s="33"/>
      <c r="FP473" s="33"/>
      <c r="FQ473" s="33"/>
      <c r="FR473" s="33"/>
      <c r="FS473" s="33"/>
      <c r="FT473" s="33"/>
      <c r="FU473" s="33"/>
      <c r="FV473" s="33"/>
      <c r="FW473" s="33"/>
      <c r="FX473" s="33"/>
      <c r="FY473" s="33"/>
      <c r="FZ473" s="33"/>
      <c r="GA473" s="33"/>
      <c r="GB473" s="33"/>
      <c r="GC473" s="33"/>
      <c r="GD473" s="33"/>
      <c r="GE473" s="33"/>
      <c r="GF473" s="33"/>
      <c r="GG473" s="33"/>
      <c r="GH473" s="33"/>
      <c r="GI473" s="33"/>
      <c r="GJ473" s="33"/>
      <c r="GK473" s="33"/>
      <c r="GL473" s="33"/>
      <c r="GM473" s="33"/>
      <c r="GN473" s="33"/>
      <c r="GO473" s="33"/>
      <c r="GP473" s="33"/>
      <c r="GQ473" s="33"/>
      <c r="GR473" s="33"/>
      <c r="GS473" s="33"/>
      <c r="GT473" s="33"/>
      <c r="GU473" s="33"/>
      <c r="GV473" s="33"/>
      <c r="GW473" s="33"/>
      <c r="GX473" s="33"/>
      <c r="GY473" s="33"/>
      <c r="GZ473" s="33"/>
      <c r="HA473" s="33"/>
      <c r="HB473" s="33"/>
      <c r="HC473" s="33"/>
      <c r="HD473" s="33"/>
      <c r="HE473" s="33"/>
      <c r="HF473" s="33"/>
      <c r="HG473" s="33"/>
      <c r="HH473" s="33"/>
      <c r="HI473" s="33"/>
      <c r="HJ473" s="33"/>
      <c r="HK473" s="33"/>
      <c r="HL473" s="33"/>
      <c r="HM473" s="33"/>
      <c r="HN473" s="33"/>
      <c r="HO473" s="33"/>
      <c r="HP473" s="33"/>
      <c r="HQ473" s="33"/>
      <c r="HR473" s="33"/>
      <c r="HS473" s="33"/>
      <c r="HT473" s="33"/>
      <c r="HU473" s="33"/>
      <c r="HV473" s="33"/>
      <c r="HW473" s="33"/>
      <c r="HX473" s="33"/>
      <c r="HY473" s="33"/>
      <c r="HZ473" s="33"/>
      <c r="IA473" s="33"/>
    </row>
    <row r="474" spans="2:235" s="40" customFormat="1" ht="47.25" x14ac:dyDescent="0.25">
      <c r="B474" s="177"/>
      <c r="C474" s="80">
        <v>467</v>
      </c>
      <c r="D474" s="80" t="s">
        <v>3364</v>
      </c>
      <c r="E474" s="42" t="s">
        <v>1757</v>
      </c>
      <c r="F474" s="45" t="s">
        <v>1621</v>
      </c>
      <c r="G474" s="36" t="s">
        <v>3836</v>
      </c>
      <c r="H474" s="43">
        <v>42365</v>
      </c>
      <c r="I474" s="133">
        <v>161600</v>
      </c>
      <c r="J474" s="38"/>
      <c r="K474" s="42" t="s">
        <v>3440</v>
      </c>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c r="CM474" s="33"/>
      <c r="CN474" s="33"/>
      <c r="CO474" s="33"/>
      <c r="CP474" s="33"/>
      <c r="CQ474" s="33"/>
      <c r="CR474" s="33"/>
      <c r="CS474" s="33"/>
      <c r="CT474" s="33"/>
      <c r="CU474" s="33"/>
      <c r="CV474" s="33"/>
      <c r="CW474" s="33"/>
      <c r="CX474" s="33"/>
      <c r="CY474" s="33"/>
      <c r="CZ474" s="33"/>
      <c r="DA474" s="33"/>
      <c r="DB474" s="33"/>
      <c r="DC474" s="33"/>
      <c r="DD474" s="33"/>
      <c r="DE474" s="33"/>
      <c r="DF474" s="33"/>
      <c r="DG474" s="33"/>
      <c r="DH474" s="33"/>
      <c r="DI474" s="33"/>
      <c r="DJ474" s="33"/>
      <c r="DK474" s="33"/>
      <c r="DL474" s="33"/>
      <c r="DM474" s="33"/>
      <c r="DN474" s="33"/>
      <c r="DO474" s="33"/>
      <c r="DP474" s="33"/>
      <c r="DQ474" s="33"/>
      <c r="DR474" s="33"/>
      <c r="DS474" s="33"/>
      <c r="DT474" s="33"/>
      <c r="DU474" s="33"/>
      <c r="DV474" s="33"/>
      <c r="DW474" s="33"/>
      <c r="DX474" s="33"/>
      <c r="DY474" s="33"/>
      <c r="DZ474" s="33"/>
      <c r="EA474" s="33"/>
      <c r="EB474" s="33"/>
      <c r="EC474" s="33"/>
      <c r="ED474" s="33"/>
      <c r="EE474" s="33"/>
      <c r="EF474" s="33"/>
      <c r="EG474" s="33"/>
      <c r="EH474" s="33"/>
      <c r="EI474" s="33"/>
      <c r="EJ474" s="33"/>
      <c r="EK474" s="33"/>
      <c r="EL474" s="33"/>
      <c r="EM474" s="33"/>
      <c r="EN474" s="33"/>
      <c r="EO474" s="33"/>
      <c r="EP474" s="33"/>
      <c r="EQ474" s="33"/>
      <c r="ER474" s="33"/>
      <c r="ES474" s="33"/>
      <c r="ET474" s="33"/>
      <c r="EU474" s="33"/>
      <c r="EV474" s="33"/>
      <c r="EW474" s="33"/>
      <c r="EX474" s="33"/>
      <c r="EY474" s="33"/>
      <c r="EZ474" s="33"/>
      <c r="FA474" s="33"/>
      <c r="FB474" s="33"/>
      <c r="FC474" s="33"/>
      <c r="FD474" s="33"/>
      <c r="FE474" s="33"/>
      <c r="FF474" s="33"/>
      <c r="FG474" s="33"/>
      <c r="FH474" s="33"/>
      <c r="FI474" s="33"/>
      <c r="FJ474" s="33"/>
      <c r="FK474" s="33"/>
      <c r="FL474" s="33"/>
      <c r="FM474" s="33"/>
      <c r="FN474" s="33"/>
      <c r="FO474" s="33"/>
      <c r="FP474" s="33"/>
      <c r="FQ474" s="33"/>
      <c r="FR474" s="33"/>
      <c r="FS474" s="33"/>
      <c r="FT474" s="33"/>
      <c r="FU474" s="33"/>
      <c r="FV474" s="33"/>
      <c r="FW474" s="33"/>
      <c r="FX474" s="33"/>
      <c r="FY474" s="33"/>
      <c r="FZ474" s="33"/>
      <c r="GA474" s="33"/>
      <c r="GB474" s="33"/>
      <c r="GC474" s="33"/>
      <c r="GD474" s="33"/>
      <c r="GE474" s="33"/>
      <c r="GF474" s="33"/>
      <c r="GG474" s="33"/>
      <c r="GH474" s="33"/>
      <c r="GI474" s="33"/>
      <c r="GJ474" s="33"/>
      <c r="GK474" s="33"/>
      <c r="GL474" s="33"/>
      <c r="GM474" s="33"/>
      <c r="GN474" s="33"/>
      <c r="GO474" s="33"/>
      <c r="GP474" s="33"/>
      <c r="GQ474" s="33"/>
      <c r="GR474" s="33"/>
      <c r="GS474" s="33"/>
      <c r="GT474" s="33"/>
      <c r="GU474" s="33"/>
      <c r="GV474" s="33"/>
      <c r="GW474" s="33"/>
      <c r="GX474" s="33"/>
      <c r="GY474" s="33"/>
      <c r="GZ474" s="33"/>
      <c r="HA474" s="33"/>
      <c r="HB474" s="33"/>
      <c r="HC474" s="33"/>
      <c r="HD474" s="33"/>
      <c r="HE474" s="33"/>
      <c r="HF474" s="33"/>
      <c r="HG474" s="33"/>
      <c r="HH474" s="33"/>
      <c r="HI474" s="33"/>
      <c r="HJ474" s="33"/>
      <c r="HK474" s="33"/>
      <c r="HL474" s="33"/>
      <c r="HM474" s="33"/>
      <c r="HN474" s="33"/>
      <c r="HO474" s="33"/>
      <c r="HP474" s="33"/>
      <c r="HQ474" s="33"/>
      <c r="HR474" s="33"/>
      <c r="HS474" s="33"/>
      <c r="HT474" s="33"/>
      <c r="HU474" s="33"/>
      <c r="HV474" s="33"/>
      <c r="HW474" s="33"/>
      <c r="HX474" s="33"/>
      <c r="HY474" s="33"/>
      <c r="HZ474" s="33"/>
      <c r="IA474" s="33"/>
    </row>
    <row r="475" spans="2:235" s="40" customFormat="1" ht="47.25" x14ac:dyDescent="0.25">
      <c r="B475" s="177"/>
      <c r="C475" s="80">
        <v>468</v>
      </c>
      <c r="D475" s="80" t="s">
        <v>3365</v>
      </c>
      <c r="E475" s="42" t="s">
        <v>1757</v>
      </c>
      <c r="F475" s="45" t="s">
        <v>1622</v>
      </c>
      <c r="G475" s="36" t="s">
        <v>3837</v>
      </c>
      <c r="H475" s="43">
        <v>42377</v>
      </c>
      <c r="I475" s="133">
        <v>435105.25</v>
      </c>
      <c r="J475" s="38"/>
      <c r="K475" s="42" t="s">
        <v>3441</v>
      </c>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c r="EU475" s="33"/>
      <c r="EV475" s="33"/>
      <c r="EW475" s="33"/>
      <c r="EX475" s="33"/>
      <c r="EY475" s="33"/>
      <c r="EZ475" s="33"/>
      <c r="FA475" s="33"/>
      <c r="FB475" s="33"/>
      <c r="FC475" s="33"/>
      <c r="FD475" s="33"/>
      <c r="FE475" s="33"/>
      <c r="FF475" s="33"/>
      <c r="FG475" s="33"/>
      <c r="FH475" s="33"/>
      <c r="FI475" s="33"/>
      <c r="FJ475" s="33"/>
      <c r="FK475" s="33"/>
      <c r="FL475" s="33"/>
      <c r="FM475" s="33"/>
      <c r="FN475" s="33"/>
      <c r="FO475" s="33"/>
      <c r="FP475" s="33"/>
      <c r="FQ475" s="33"/>
      <c r="FR475" s="33"/>
      <c r="FS475" s="33"/>
      <c r="FT475" s="33"/>
      <c r="FU475" s="33"/>
      <c r="FV475" s="33"/>
      <c r="FW475" s="33"/>
      <c r="FX475" s="33"/>
      <c r="FY475" s="33"/>
      <c r="FZ475" s="33"/>
      <c r="GA475" s="33"/>
      <c r="GB475" s="33"/>
      <c r="GC475" s="33"/>
      <c r="GD475" s="33"/>
      <c r="GE475" s="33"/>
      <c r="GF475" s="33"/>
      <c r="GG475" s="33"/>
      <c r="GH475" s="33"/>
      <c r="GI475" s="33"/>
      <c r="GJ475" s="33"/>
      <c r="GK475" s="33"/>
      <c r="GL475" s="33"/>
      <c r="GM475" s="33"/>
      <c r="GN475" s="33"/>
      <c r="GO475" s="33"/>
      <c r="GP475" s="33"/>
      <c r="GQ475" s="33"/>
      <c r="GR475" s="33"/>
      <c r="GS475" s="33"/>
      <c r="GT475" s="33"/>
      <c r="GU475" s="33"/>
      <c r="GV475" s="33"/>
      <c r="GW475" s="33"/>
      <c r="GX475" s="33"/>
      <c r="GY475" s="33"/>
      <c r="GZ475" s="33"/>
      <c r="HA475" s="33"/>
      <c r="HB475" s="33"/>
      <c r="HC475" s="33"/>
      <c r="HD475" s="33"/>
      <c r="HE475" s="33"/>
      <c r="HF475" s="33"/>
      <c r="HG475" s="33"/>
      <c r="HH475" s="33"/>
      <c r="HI475" s="33"/>
      <c r="HJ475" s="33"/>
      <c r="HK475" s="33"/>
      <c r="HL475" s="33"/>
      <c r="HM475" s="33"/>
      <c r="HN475" s="33"/>
      <c r="HO475" s="33"/>
      <c r="HP475" s="33"/>
      <c r="HQ475" s="33"/>
      <c r="HR475" s="33"/>
      <c r="HS475" s="33"/>
      <c r="HT475" s="33"/>
      <c r="HU475" s="33"/>
      <c r="HV475" s="33"/>
      <c r="HW475" s="33"/>
      <c r="HX475" s="33"/>
      <c r="HY475" s="33"/>
      <c r="HZ475" s="33"/>
      <c r="IA475" s="33"/>
    </row>
    <row r="476" spans="2:235" s="40" customFormat="1" ht="31.5" x14ac:dyDescent="0.25">
      <c r="B476" s="177"/>
      <c r="C476" s="80">
        <v>469</v>
      </c>
      <c r="D476" s="42" t="s">
        <v>4241</v>
      </c>
      <c r="E476" s="42" t="s">
        <v>1757</v>
      </c>
      <c r="F476" s="45" t="s">
        <v>1623</v>
      </c>
      <c r="G476" s="36" t="s">
        <v>3838</v>
      </c>
      <c r="H476" s="43">
        <v>42447</v>
      </c>
      <c r="I476" s="133">
        <v>52900</v>
      </c>
      <c r="J476" s="38"/>
      <c r="K476" s="42" t="s">
        <v>3442</v>
      </c>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3"/>
      <c r="FH476" s="33"/>
      <c r="FI476" s="33"/>
      <c r="FJ476" s="33"/>
      <c r="FK476" s="33"/>
      <c r="FL476" s="33"/>
      <c r="FM476" s="33"/>
      <c r="FN476" s="33"/>
      <c r="FO476" s="33"/>
      <c r="FP476" s="33"/>
      <c r="FQ476" s="33"/>
      <c r="FR476" s="33"/>
      <c r="FS476" s="33"/>
      <c r="FT476" s="33"/>
      <c r="FU476" s="33"/>
      <c r="FV476" s="33"/>
      <c r="FW476" s="33"/>
      <c r="FX476" s="33"/>
      <c r="FY476" s="33"/>
      <c r="FZ476" s="33"/>
      <c r="GA476" s="33"/>
      <c r="GB476" s="33"/>
      <c r="GC476" s="33"/>
      <c r="GD476" s="33"/>
      <c r="GE476" s="33"/>
      <c r="GF476" s="33"/>
      <c r="GG476" s="33"/>
      <c r="GH476" s="33"/>
      <c r="GI476" s="33"/>
      <c r="GJ476" s="33"/>
      <c r="GK476" s="33"/>
      <c r="GL476" s="33"/>
      <c r="GM476" s="33"/>
      <c r="GN476" s="33"/>
      <c r="GO476" s="33"/>
      <c r="GP476" s="33"/>
      <c r="GQ476" s="33"/>
      <c r="GR476" s="33"/>
      <c r="GS476" s="33"/>
      <c r="GT476" s="33"/>
      <c r="GU476" s="33"/>
      <c r="GV476" s="33"/>
      <c r="GW476" s="33"/>
      <c r="GX476" s="33"/>
      <c r="GY476" s="33"/>
      <c r="GZ476" s="33"/>
      <c r="HA476" s="33"/>
      <c r="HB476" s="33"/>
      <c r="HC476" s="33"/>
      <c r="HD476" s="33"/>
      <c r="HE476" s="33"/>
      <c r="HF476" s="33"/>
      <c r="HG476" s="33"/>
      <c r="HH476" s="33"/>
      <c r="HI476" s="33"/>
      <c r="HJ476" s="33"/>
      <c r="HK476" s="33"/>
      <c r="HL476" s="33"/>
      <c r="HM476" s="33"/>
      <c r="HN476" s="33"/>
      <c r="HO476" s="33"/>
      <c r="HP476" s="33"/>
      <c r="HQ476" s="33"/>
      <c r="HR476" s="33"/>
      <c r="HS476" s="33"/>
      <c r="HT476" s="33"/>
      <c r="HU476" s="33"/>
      <c r="HV476" s="33"/>
      <c r="HW476" s="33"/>
      <c r="HX476" s="33"/>
      <c r="HY476" s="33"/>
      <c r="HZ476" s="33"/>
      <c r="IA476" s="33"/>
    </row>
    <row r="477" spans="2:235" s="40" customFormat="1" ht="47.25" x14ac:dyDescent="0.25">
      <c r="B477" s="177"/>
      <c r="C477" s="80">
        <v>470</v>
      </c>
      <c r="D477" s="80" t="s">
        <v>3366</v>
      </c>
      <c r="E477" s="42" t="s">
        <v>1757</v>
      </c>
      <c r="F477" s="45" t="s">
        <v>1624</v>
      </c>
      <c r="G477" s="36" t="s">
        <v>3831</v>
      </c>
      <c r="H477" s="43" t="s">
        <v>3832</v>
      </c>
      <c r="I477" s="133">
        <v>718509.11</v>
      </c>
      <c r="J477" s="38"/>
      <c r="K477" s="42" t="s">
        <v>3443</v>
      </c>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c r="BF477" s="33"/>
      <c r="BG477" s="33"/>
      <c r="BH477" s="33"/>
      <c r="BI477" s="33"/>
      <c r="BJ477" s="33"/>
      <c r="BK477" s="33"/>
      <c r="BL477" s="33"/>
      <c r="BM477" s="33"/>
      <c r="BN477" s="33"/>
      <c r="BO477" s="33"/>
      <c r="BP477" s="33"/>
      <c r="BQ477" s="33"/>
      <c r="BR477" s="33"/>
      <c r="BS477" s="33"/>
      <c r="BT477" s="33"/>
      <c r="BU477" s="33"/>
      <c r="BV477" s="33"/>
      <c r="BW477" s="33"/>
      <c r="BX477" s="33"/>
      <c r="BY477" s="33"/>
      <c r="BZ477" s="33"/>
      <c r="CA477" s="33"/>
      <c r="CB477" s="33"/>
      <c r="CC477" s="33"/>
      <c r="CD477" s="33"/>
      <c r="CE477" s="33"/>
      <c r="CF477" s="33"/>
      <c r="CG477" s="33"/>
      <c r="CH477" s="33"/>
      <c r="CI477" s="33"/>
      <c r="CJ477" s="33"/>
      <c r="CK477" s="33"/>
      <c r="CL477" s="33"/>
      <c r="CM477" s="33"/>
      <c r="CN477" s="33"/>
      <c r="CO477" s="33"/>
      <c r="CP477" s="33"/>
      <c r="CQ477" s="33"/>
      <c r="CR477" s="33"/>
      <c r="CS477" s="33"/>
      <c r="CT477" s="33"/>
      <c r="CU477" s="33"/>
      <c r="CV477" s="33"/>
      <c r="CW477" s="33"/>
      <c r="CX477" s="33"/>
      <c r="CY477" s="33"/>
      <c r="CZ477" s="33"/>
      <c r="DA477" s="33"/>
      <c r="DB477" s="33"/>
      <c r="DC477" s="33"/>
      <c r="DD477" s="33"/>
      <c r="DE477" s="33"/>
      <c r="DF477" s="33"/>
      <c r="DG477" s="33"/>
      <c r="DH477" s="33"/>
      <c r="DI477" s="33"/>
      <c r="DJ477" s="33"/>
      <c r="DK477" s="33"/>
      <c r="DL477" s="33"/>
      <c r="DM477" s="33"/>
      <c r="DN477" s="33"/>
      <c r="DO477" s="33"/>
      <c r="DP477" s="33"/>
      <c r="DQ477" s="33"/>
      <c r="DR477" s="33"/>
      <c r="DS477" s="33"/>
      <c r="DT477" s="33"/>
      <c r="DU477" s="33"/>
      <c r="DV477" s="33"/>
      <c r="DW477" s="33"/>
      <c r="DX477" s="33"/>
      <c r="DY477" s="33"/>
      <c r="DZ477" s="33"/>
      <c r="EA477" s="33"/>
      <c r="EB477" s="33"/>
      <c r="EC477" s="33"/>
      <c r="ED477" s="33"/>
      <c r="EE477" s="33"/>
      <c r="EF477" s="33"/>
      <c r="EG477" s="33"/>
      <c r="EH477" s="33"/>
      <c r="EI477" s="33"/>
      <c r="EJ477" s="33"/>
      <c r="EK477" s="33"/>
      <c r="EL477" s="33"/>
      <c r="EM477" s="33"/>
      <c r="EN477" s="33"/>
      <c r="EO477" s="33"/>
      <c r="EP477" s="33"/>
      <c r="EQ477" s="33"/>
      <c r="ER477" s="33"/>
      <c r="ES477" s="33"/>
      <c r="ET477" s="33"/>
      <c r="EU477" s="33"/>
      <c r="EV477" s="33"/>
      <c r="EW477" s="33"/>
      <c r="EX477" s="33"/>
      <c r="EY477" s="33"/>
      <c r="EZ477" s="33"/>
      <c r="FA477" s="33"/>
      <c r="FB477" s="33"/>
      <c r="FC477" s="33"/>
      <c r="FD477" s="33"/>
      <c r="FE477" s="33"/>
      <c r="FF477" s="33"/>
      <c r="FG477" s="33"/>
      <c r="FH477" s="33"/>
      <c r="FI477" s="33"/>
      <c r="FJ477" s="33"/>
      <c r="FK477" s="33"/>
      <c r="FL477" s="33"/>
      <c r="FM477" s="33"/>
      <c r="FN477" s="33"/>
      <c r="FO477" s="33"/>
      <c r="FP477" s="33"/>
      <c r="FQ477" s="33"/>
      <c r="FR477" s="33"/>
      <c r="FS477" s="33"/>
      <c r="FT477" s="33"/>
      <c r="FU477" s="33"/>
      <c r="FV477" s="33"/>
      <c r="FW477" s="33"/>
      <c r="FX477" s="33"/>
      <c r="FY477" s="33"/>
      <c r="FZ477" s="33"/>
      <c r="GA477" s="33"/>
      <c r="GB477" s="33"/>
      <c r="GC477" s="33"/>
      <c r="GD477" s="33"/>
      <c r="GE477" s="33"/>
      <c r="GF477" s="33"/>
      <c r="GG477" s="33"/>
      <c r="GH477" s="33"/>
      <c r="GI477" s="33"/>
      <c r="GJ477" s="33"/>
      <c r="GK477" s="33"/>
      <c r="GL477" s="33"/>
      <c r="GM477" s="33"/>
      <c r="GN477" s="33"/>
      <c r="GO477" s="33"/>
      <c r="GP477" s="33"/>
      <c r="GQ477" s="33"/>
      <c r="GR477" s="33"/>
      <c r="GS477" s="33"/>
      <c r="GT477" s="33"/>
      <c r="GU477" s="33"/>
      <c r="GV477" s="33"/>
      <c r="GW477" s="33"/>
      <c r="GX477" s="33"/>
      <c r="GY477" s="33"/>
      <c r="GZ477" s="33"/>
      <c r="HA477" s="33"/>
      <c r="HB477" s="33"/>
      <c r="HC477" s="33"/>
      <c r="HD477" s="33"/>
      <c r="HE477" s="33"/>
      <c r="HF477" s="33"/>
      <c r="HG477" s="33"/>
      <c r="HH477" s="33"/>
      <c r="HI477" s="33"/>
      <c r="HJ477" s="33"/>
      <c r="HK477" s="33"/>
      <c r="HL477" s="33"/>
      <c r="HM477" s="33"/>
      <c r="HN477" s="33"/>
      <c r="HO477" s="33"/>
      <c r="HP477" s="33"/>
      <c r="HQ477" s="33"/>
      <c r="HR477" s="33"/>
      <c r="HS477" s="33"/>
      <c r="HT477" s="33"/>
      <c r="HU477" s="33"/>
      <c r="HV477" s="33"/>
      <c r="HW477" s="33"/>
      <c r="HX477" s="33"/>
      <c r="HY477" s="33"/>
      <c r="HZ477" s="33"/>
      <c r="IA477" s="33"/>
    </row>
    <row r="478" spans="2:235" s="40" customFormat="1" ht="47.25" x14ac:dyDescent="0.25">
      <c r="B478" s="177"/>
      <c r="C478" s="80">
        <v>471</v>
      </c>
      <c r="D478" s="80" t="s">
        <v>3365</v>
      </c>
      <c r="E478" s="42" t="s">
        <v>1757</v>
      </c>
      <c r="F478" s="45" t="s">
        <v>1625</v>
      </c>
      <c r="G478" s="36" t="s">
        <v>3831</v>
      </c>
      <c r="H478" s="43" t="s">
        <v>3832</v>
      </c>
      <c r="I478" s="133">
        <v>40950</v>
      </c>
      <c r="J478" s="38"/>
      <c r="K478" s="42" t="s">
        <v>3444</v>
      </c>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c r="BF478" s="33"/>
      <c r="BG478" s="33"/>
      <c r="BH478" s="33"/>
      <c r="BI478" s="33"/>
      <c r="BJ478" s="33"/>
      <c r="BK478" s="33"/>
      <c r="BL478" s="33"/>
      <c r="BM478" s="33"/>
      <c r="BN478" s="33"/>
      <c r="BO478" s="33"/>
      <c r="BP478" s="33"/>
      <c r="BQ478" s="33"/>
      <c r="BR478" s="33"/>
      <c r="BS478" s="33"/>
      <c r="BT478" s="33"/>
      <c r="BU478" s="33"/>
      <c r="BV478" s="33"/>
      <c r="BW478" s="33"/>
      <c r="BX478" s="33"/>
      <c r="BY478" s="33"/>
      <c r="BZ478" s="33"/>
      <c r="CA478" s="33"/>
      <c r="CB478" s="33"/>
      <c r="CC478" s="33"/>
      <c r="CD478" s="33"/>
      <c r="CE478" s="33"/>
      <c r="CF478" s="33"/>
      <c r="CG478" s="33"/>
      <c r="CH478" s="33"/>
      <c r="CI478" s="33"/>
      <c r="CJ478" s="33"/>
      <c r="CK478" s="33"/>
      <c r="CL478" s="33"/>
      <c r="CM478" s="33"/>
      <c r="CN478" s="33"/>
      <c r="CO478" s="33"/>
      <c r="CP478" s="33"/>
      <c r="CQ478" s="33"/>
      <c r="CR478" s="33"/>
      <c r="CS478" s="33"/>
      <c r="CT478" s="33"/>
      <c r="CU478" s="33"/>
      <c r="CV478" s="33"/>
      <c r="CW478" s="33"/>
      <c r="CX478" s="33"/>
      <c r="CY478" s="33"/>
      <c r="CZ478" s="33"/>
      <c r="DA478" s="33"/>
      <c r="DB478" s="33"/>
      <c r="DC478" s="33"/>
      <c r="DD478" s="33"/>
      <c r="DE478" s="33"/>
      <c r="DF478" s="33"/>
      <c r="DG478" s="33"/>
      <c r="DH478" s="33"/>
      <c r="DI478" s="33"/>
      <c r="DJ478" s="33"/>
      <c r="DK478" s="33"/>
      <c r="DL478" s="33"/>
      <c r="DM478" s="33"/>
      <c r="DN478" s="33"/>
      <c r="DO478" s="33"/>
      <c r="DP478" s="33"/>
      <c r="DQ478" s="33"/>
      <c r="DR478" s="33"/>
      <c r="DS478" s="33"/>
      <c r="DT478" s="33"/>
      <c r="DU478" s="33"/>
      <c r="DV478" s="33"/>
      <c r="DW478" s="33"/>
      <c r="DX478" s="33"/>
      <c r="DY478" s="33"/>
      <c r="DZ478" s="33"/>
      <c r="EA478" s="33"/>
      <c r="EB478" s="33"/>
      <c r="EC478" s="33"/>
      <c r="ED478" s="33"/>
      <c r="EE478" s="33"/>
      <c r="EF478" s="33"/>
      <c r="EG478" s="33"/>
      <c r="EH478" s="33"/>
      <c r="EI478" s="33"/>
      <c r="EJ478" s="33"/>
      <c r="EK478" s="33"/>
      <c r="EL478" s="33"/>
      <c r="EM478" s="33"/>
      <c r="EN478" s="33"/>
      <c r="EO478" s="33"/>
      <c r="EP478" s="33"/>
      <c r="EQ478" s="33"/>
      <c r="ER478" s="33"/>
      <c r="ES478" s="33"/>
      <c r="ET478" s="33"/>
      <c r="EU478" s="33"/>
      <c r="EV478" s="33"/>
      <c r="EW478" s="33"/>
      <c r="EX478" s="33"/>
      <c r="EY478" s="33"/>
      <c r="EZ478" s="33"/>
      <c r="FA478" s="33"/>
      <c r="FB478" s="33"/>
      <c r="FC478" s="33"/>
      <c r="FD478" s="33"/>
      <c r="FE478" s="33"/>
      <c r="FF478" s="33"/>
      <c r="FG478" s="33"/>
      <c r="FH478" s="33"/>
      <c r="FI478" s="33"/>
      <c r="FJ478" s="33"/>
      <c r="FK478" s="33"/>
      <c r="FL478" s="33"/>
      <c r="FM478" s="33"/>
      <c r="FN478" s="33"/>
      <c r="FO478" s="33"/>
      <c r="FP478" s="33"/>
      <c r="FQ478" s="33"/>
      <c r="FR478" s="33"/>
      <c r="FS478" s="33"/>
      <c r="FT478" s="33"/>
      <c r="FU478" s="33"/>
      <c r="FV478" s="33"/>
      <c r="FW478" s="33"/>
      <c r="FX478" s="33"/>
      <c r="FY478" s="33"/>
      <c r="FZ478" s="33"/>
      <c r="GA478" s="33"/>
      <c r="GB478" s="33"/>
      <c r="GC478" s="33"/>
      <c r="GD478" s="33"/>
      <c r="GE478" s="33"/>
      <c r="GF478" s="33"/>
      <c r="GG478" s="33"/>
      <c r="GH478" s="33"/>
      <c r="GI478" s="33"/>
      <c r="GJ478" s="33"/>
      <c r="GK478" s="33"/>
      <c r="GL478" s="33"/>
      <c r="GM478" s="33"/>
      <c r="GN478" s="33"/>
      <c r="GO478" s="33"/>
      <c r="GP478" s="33"/>
      <c r="GQ478" s="33"/>
      <c r="GR478" s="33"/>
      <c r="GS478" s="33"/>
      <c r="GT478" s="33"/>
      <c r="GU478" s="33"/>
      <c r="GV478" s="33"/>
      <c r="GW478" s="33"/>
      <c r="GX478" s="33"/>
      <c r="GY478" s="33"/>
      <c r="GZ478" s="33"/>
      <c r="HA478" s="33"/>
      <c r="HB478" s="33"/>
      <c r="HC478" s="33"/>
      <c r="HD478" s="33"/>
      <c r="HE478" s="33"/>
      <c r="HF478" s="33"/>
      <c r="HG478" s="33"/>
      <c r="HH478" s="33"/>
      <c r="HI478" s="33"/>
      <c r="HJ478" s="33"/>
      <c r="HK478" s="33"/>
      <c r="HL478" s="33"/>
      <c r="HM478" s="33"/>
      <c r="HN478" s="33"/>
      <c r="HO478" s="33"/>
      <c r="HP478" s="33"/>
      <c r="HQ478" s="33"/>
      <c r="HR478" s="33"/>
      <c r="HS478" s="33"/>
      <c r="HT478" s="33"/>
      <c r="HU478" s="33"/>
      <c r="HV478" s="33"/>
      <c r="HW478" s="33"/>
      <c r="HX478" s="33"/>
      <c r="HY478" s="33"/>
      <c r="HZ478" s="33"/>
      <c r="IA478" s="33"/>
    </row>
    <row r="479" spans="2:235" s="40" customFormat="1" ht="47.25" x14ac:dyDescent="0.25">
      <c r="B479" s="177"/>
      <c r="C479" s="80">
        <v>472</v>
      </c>
      <c r="D479" s="80" t="s">
        <v>3367</v>
      </c>
      <c r="E479" s="42" t="s">
        <v>1757</v>
      </c>
      <c r="F479" s="45" t="s">
        <v>1626</v>
      </c>
      <c r="G479" s="36" t="s">
        <v>3839</v>
      </c>
      <c r="H479" s="43">
        <v>42419</v>
      </c>
      <c r="I479" s="133">
        <v>547800</v>
      </c>
      <c r="J479" s="38"/>
      <c r="K479" s="42" t="s">
        <v>3445</v>
      </c>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c r="BF479" s="33"/>
      <c r="BG479" s="33"/>
      <c r="BH479" s="33"/>
      <c r="BI479" s="33"/>
      <c r="BJ479" s="33"/>
      <c r="BK479" s="33"/>
      <c r="BL479" s="33"/>
      <c r="BM479" s="33"/>
      <c r="BN479" s="33"/>
      <c r="BO479" s="33"/>
      <c r="BP479" s="33"/>
      <c r="BQ479" s="33"/>
      <c r="BR479" s="33"/>
      <c r="BS479" s="33"/>
      <c r="BT479" s="33"/>
      <c r="BU479" s="33"/>
      <c r="BV479" s="33"/>
      <c r="BW479" s="33"/>
      <c r="BX479" s="33"/>
      <c r="BY479" s="33"/>
      <c r="BZ479" s="33"/>
      <c r="CA479" s="33"/>
      <c r="CB479" s="33"/>
      <c r="CC479" s="33"/>
      <c r="CD479" s="33"/>
      <c r="CE479" s="33"/>
      <c r="CF479" s="33"/>
      <c r="CG479" s="33"/>
      <c r="CH479" s="33"/>
      <c r="CI479" s="33"/>
      <c r="CJ479" s="33"/>
      <c r="CK479" s="33"/>
      <c r="CL479" s="33"/>
      <c r="CM479" s="33"/>
      <c r="CN479" s="33"/>
      <c r="CO479" s="33"/>
      <c r="CP479" s="33"/>
      <c r="CQ479" s="33"/>
      <c r="CR479" s="33"/>
      <c r="CS479" s="33"/>
      <c r="CT479" s="33"/>
      <c r="CU479" s="33"/>
      <c r="CV479" s="33"/>
      <c r="CW479" s="33"/>
      <c r="CX479" s="33"/>
      <c r="CY479" s="33"/>
      <c r="CZ479" s="33"/>
      <c r="DA479" s="33"/>
      <c r="DB479" s="33"/>
      <c r="DC479" s="33"/>
      <c r="DD479" s="33"/>
      <c r="DE479" s="33"/>
      <c r="DF479" s="33"/>
      <c r="DG479" s="33"/>
      <c r="DH479" s="33"/>
      <c r="DI479" s="33"/>
      <c r="DJ479" s="33"/>
      <c r="DK479" s="33"/>
      <c r="DL479" s="33"/>
      <c r="DM479" s="33"/>
      <c r="DN479" s="33"/>
      <c r="DO479" s="33"/>
      <c r="DP479" s="33"/>
      <c r="DQ479" s="33"/>
      <c r="DR479" s="33"/>
      <c r="DS479" s="33"/>
      <c r="DT479" s="33"/>
      <c r="DU479" s="33"/>
      <c r="DV479" s="33"/>
      <c r="DW479" s="33"/>
      <c r="DX479" s="33"/>
      <c r="DY479" s="33"/>
      <c r="DZ479" s="33"/>
      <c r="EA479" s="33"/>
      <c r="EB479" s="33"/>
      <c r="EC479" s="33"/>
      <c r="ED479" s="33"/>
      <c r="EE479" s="33"/>
      <c r="EF479" s="33"/>
      <c r="EG479" s="33"/>
      <c r="EH479" s="33"/>
      <c r="EI479" s="33"/>
      <c r="EJ479" s="33"/>
      <c r="EK479" s="33"/>
      <c r="EL479" s="33"/>
      <c r="EM479" s="33"/>
      <c r="EN479" s="33"/>
      <c r="EO479" s="33"/>
      <c r="EP479" s="33"/>
      <c r="EQ479" s="33"/>
      <c r="ER479" s="33"/>
      <c r="ES479" s="33"/>
      <c r="ET479" s="33"/>
      <c r="EU479" s="33"/>
      <c r="EV479" s="33"/>
      <c r="EW479" s="33"/>
      <c r="EX479" s="33"/>
      <c r="EY479" s="33"/>
      <c r="EZ479" s="33"/>
      <c r="FA479" s="33"/>
      <c r="FB479" s="33"/>
      <c r="FC479" s="33"/>
      <c r="FD479" s="33"/>
      <c r="FE479" s="33"/>
      <c r="FF479" s="33"/>
      <c r="FG479" s="33"/>
      <c r="FH479" s="33"/>
      <c r="FI479" s="33"/>
      <c r="FJ479" s="33"/>
      <c r="FK479" s="33"/>
      <c r="FL479" s="33"/>
      <c r="FM479" s="33"/>
      <c r="FN479" s="33"/>
      <c r="FO479" s="33"/>
      <c r="FP479" s="33"/>
      <c r="FQ479" s="33"/>
      <c r="FR479" s="33"/>
      <c r="FS479" s="33"/>
      <c r="FT479" s="33"/>
      <c r="FU479" s="33"/>
      <c r="FV479" s="33"/>
      <c r="FW479" s="33"/>
      <c r="FX479" s="33"/>
      <c r="FY479" s="33"/>
      <c r="FZ479" s="33"/>
      <c r="GA479" s="33"/>
      <c r="GB479" s="33"/>
      <c r="GC479" s="33"/>
      <c r="GD479" s="33"/>
      <c r="GE479" s="33"/>
      <c r="GF479" s="33"/>
      <c r="GG479" s="33"/>
      <c r="GH479" s="33"/>
      <c r="GI479" s="33"/>
      <c r="GJ479" s="33"/>
      <c r="GK479" s="33"/>
      <c r="GL479" s="33"/>
      <c r="GM479" s="33"/>
      <c r="GN479" s="33"/>
      <c r="GO479" s="33"/>
      <c r="GP479" s="33"/>
      <c r="GQ479" s="33"/>
      <c r="GR479" s="33"/>
      <c r="GS479" s="33"/>
      <c r="GT479" s="33"/>
      <c r="GU479" s="33"/>
      <c r="GV479" s="33"/>
      <c r="GW479" s="33"/>
      <c r="GX479" s="33"/>
      <c r="GY479" s="33"/>
      <c r="GZ479" s="33"/>
      <c r="HA479" s="33"/>
      <c r="HB479" s="33"/>
      <c r="HC479" s="33"/>
      <c r="HD479" s="33"/>
      <c r="HE479" s="33"/>
      <c r="HF479" s="33"/>
      <c r="HG479" s="33"/>
      <c r="HH479" s="33"/>
      <c r="HI479" s="33"/>
      <c r="HJ479" s="33"/>
      <c r="HK479" s="33"/>
      <c r="HL479" s="33"/>
      <c r="HM479" s="33"/>
      <c r="HN479" s="33"/>
      <c r="HO479" s="33"/>
      <c r="HP479" s="33"/>
      <c r="HQ479" s="33"/>
      <c r="HR479" s="33"/>
      <c r="HS479" s="33"/>
      <c r="HT479" s="33"/>
      <c r="HU479" s="33"/>
      <c r="HV479" s="33"/>
      <c r="HW479" s="33"/>
      <c r="HX479" s="33"/>
      <c r="HY479" s="33"/>
      <c r="HZ479" s="33"/>
      <c r="IA479" s="33"/>
    </row>
    <row r="480" spans="2:235" s="40" customFormat="1" ht="47.25" x14ac:dyDescent="0.25">
      <c r="B480" s="177"/>
      <c r="C480" s="80">
        <v>473</v>
      </c>
      <c r="D480" s="80" t="s">
        <v>3368</v>
      </c>
      <c r="E480" s="42" t="s">
        <v>1757</v>
      </c>
      <c r="F480" s="45" t="s">
        <v>1627</v>
      </c>
      <c r="G480" s="36" t="s">
        <v>3840</v>
      </c>
      <c r="H480" s="43">
        <v>42717</v>
      </c>
      <c r="I480" s="133">
        <v>140100</v>
      </c>
      <c r="J480" s="38"/>
      <c r="K480" s="42" t="s">
        <v>3446</v>
      </c>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c r="BF480" s="33"/>
      <c r="BG480" s="33"/>
      <c r="BH480" s="33"/>
      <c r="BI480" s="33"/>
      <c r="BJ480" s="33"/>
      <c r="BK480" s="33"/>
      <c r="BL480" s="33"/>
      <c r="BM480" s="33"/>
      <c r="BN480" s="33"/>
      <c r="BO480" s="33"/>
      <c r="BP480" s="33"/>
      <c r="BQ480" s="33"/>
      <c r="BR480" s="33"/>
      <c r="BS480" s="33"/>
      <c r="BT480" s="33"/>
      <c r="BU480" s="33"/>
      <c r="BV480" s="33"/>
      <c r="BW480" s="33"/>
      <c r="BX480" s="33"/>
      <c r="BY480" s="33"/>
      <c r="BZ480" s="33"/>
      <c r="CA480" s="33"/>
      <c r="CB480" s="33"/>
      <c r="CC480" s="33"/>
      <c r="CD480" s="33"/>
      <c r="CE480" s="33"/>
      <c r="CF480" s="33"/>
      <c r="CG480" s="33"/>
      <c r="CH480" s="33"/>
      <c r="CI480" s="33"/>
      <c r="CJ480" s="33"/>
      <c r="CK480" s="33"/>
      <c r="CL480" s="33"/>
      <c r="CM480" s="33"/>
      <c r="CN480" s="33"/>
      <c r="CO480" s="33"/>
      <c r="CP480" s="33"/>
      <c r="CQ480" s="33"/>
      <c r="CR480" s="33"/>
      <c r="CS480" s="33"/>
      <c r="CT480" s="33"/>
      <c r="CU480" s="33"/>
      <c r="CV480" s="33"/>
      <c r="CW480" s="33"/>
      <c r="CX480" s="33"/>
      <c r="CY480" s="33"/>
      <c r="CZ480" s="33"/>
      <c r="DA480" s="33"/>
      <c r="DB480" s="33"/>
      <c r="DC480" s="33"/>
      <c r="DD480" s="33"/>
      <c r="DE480" s="33"/>
      <c r="DF480" s="33"/>
      <c r="DG480" s="33"/>
      <c r="DH480" s="33"/>
      <c r="DI480" s="33"/>
      <c r="DJ480" s="33"/>
      <c r="DK480" s="33"/>
      <c r="DL480" s="33"/>
      <c r="DM480" s="33"/>
      <c r="DN480" s="33"/>
      <c r="DO480" s="33"/>
      <c r="DP480" s="33"/>
      <c r="DQ480" s="33"/>
      <c r="DR480" s="33"/>
      <c r="DS480" s="33"/>
      <c r="DT480" s="33"/>
      <c r="DU480" s="33"/>
      <c r="DV480" s="33"/>
      <c r="DW480" s="33"/>
      <c r="DX480" s="33"/>
      <c r="DY480" s="33"/>
      <c r="DZ480" s="33"/>
      <c r="EA480" s="33"/>
      <c r="EB480" s="33"/>
      <c r="EC480" s="33"/>
      <c r="ED480" s="33"/>
      <c r="EE480" s="33"/>
      <c r="EF480" s="33"/>
      <c r="EG480" s="33"/>
      <c r="EH480" s="33"/>
      <c r="EI480" s="33"/>
      <c r="EJ480" s="33"/>
      <c r="EK480" s="33"/>
      <c r="EL480" s="33"/>
      <c r="EM480" s="33"/>
      <c r="EN480" s="33"/>
      <c r="EO480" s="33"/>
      <c r="EP480" s="33"/>
      <c r="EQ480" s="33"/>
      <c r="ER480" s="33"/>
      <c r="ES480" s="33"/>
      <c r="ET480" s="33"/>
      <c r="EU480" s="33"/>
      <c r="EV480" s="33"/>
      <c r="EW480" s="33"/>
      <c r="EX480" s="33"/>
      <c r="EY480" s="33"/>
      <c r="EZ480" s="33"/>
      <c r="FA480" s="33"/>
      <c r="FB480" s="33"/>
      <c r="FC480" s="33"/>
      <c r="FD480" s="33"/>
      <c r="FE480" s="33"/>
      <c r="FF480" s="33"/>
      <c r="FG480" s="33"/>
      <c r="FH480" s="33"/>
      <c r="FI480" s="33"/>
      <c r="FJ480" s="33"/>
      <c r="FK480" s="33"/>
      <c r="FL480" s="33"/>
      <c r="FM480" s="33"/>
      <c r="FN480" s="33"/>
      <c r="FO480" s="33"/>
      <c r="FP480" s="33"/>
      <c r="FQ480" s="33"/>
      <c r="FR480" s="33"/>
      <c r="FS480" s="33"/>
      <c r="FT480" s="33"/>
      <c r="FU480" s="33"/>
      <c r="FV480" s="33"/>
      <c r="FW480" s="33"/>
      <c r="FX480" s="33"/>
      <c r="FY480" s="33"/>
      <c r="FZ480" s="33"/>
      <c r="GA480" s="33"/>
      <c r="GB480" s="33"/>
      <c r="GC480" s="33"/>
      <c r="GD480" s="33"/>
      <c r="GE480" s="33"/>
      <c r="GF480" s="33"/>
      <c r="GG480" s="33"/>
      <c r="GH480" s="33"/>
      <c r="GI480" s="33"/>
      <c r="GJ480" s="33"/>
      <c r="GK480" s="33"/>
      <c r="GL480" s="33"/>
      <c r="GM480" s="33"/>
      <c r="GN480" s="33"/>
      <c r="GO480" s="33"/>
      <c r="GP480" s="33"/>
      <c r="GQ480" s="33"/>
      <c r="GR480" s="33"/>
      <c r="GS480" s="33"/>
      <c r="GT480" s="33"/>
      <c r="GU480" s="33"/>
      <c r="GV480" s="33"/>
      <c r="GW480" s="33"/>
      <c r="GX480" s="33"/>
      <c r="GY480" s="33"/>
      <c r="GZ480" s="33"/>
      <c r="HA480" s="33"/>
      <c r="HB480" s="33"/>
      <c r="HC480" s="33"/>
      <c r="HD480" s="33"/>
      <c r="HE480" s="33"/>
      <c r="HF480" s="33"/>
      <c r="HG480" s="33"/>
      <c r="HH480" s="33"/>
      <c r="HI480" s="33"/>
      <c r="HJ480" s="33"/>
      <c r="HK480" s="33"/>
      <c r="HL480" s="33"/>
      <c r="HM480" s="33"/>
      <c r="HN480" s="33"/>
      <c r="HO480" s="33"/>
      <c r="HP480" s="33"/>
      <c r="HQ480" s="33"/>
      <c r="HR480" s="33"/>
      <c r="HS480" s="33"/>
      <c r="HT480" s="33"/>
      <c r="HU480" s="33"/>
      <c r="HV480" s="33"/>
      <c r="HW480" s="33"/>
      <c r="HX480" s="33"/>
      <c r="HY480" s="33"/>
      <c r="HZ480" s="33"/>
      <c r="IA480" s="33"/>
    </row>
    <row r="481" spans="2:235" s="40" customFormat="1" ht="47.25" x14ac:dyDescent="0.25">
      <c r="B481" s="177"/>
      <c r="C481" s="80">
        <v>474</v>
      </c>
      <c r="D481" s="80" t="s">
        <v>3369</v>
      </c>
      <c r="E481" s="42" t="s">
        <v>1757</v>
      </c>
      <c r="F481" s="45" t="s">
        <v>1628</v>
      </c>
      <c r="G481" s="36" t="s">
        <v>3841</v>
      </c>
      <c r="H481" s="43" t="s">
        <v>3832</v>
      </c>
      <c r="I481" s="133">
        <v>408980</v>
      </c>
      <c r="J481" s="38"/>
      <c r="K481" s="42" t="s">
        <v>3447</v>
      </c>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c r="BF481" s="33"/>
      <c r="BG481" s="33"/>
      <c r="BH481" s="33"/>
      <c r="BI481" s="33"/>
      <c r="BJ481" s="33"/>
      <c r="BK481" s="33"/>
      <c r="BL481" s="33"/>
      <c r="BM481" s="33"/>
      <c r="BN481" s="33"/>
      <c r="BO481" s="33"/>
      <c r="BP481" s="33"/>
      <c r="BQ481" s="33"/>
      <c r="BR481" s="33"/>
      <c r="BS481" s="33"/>
      <c r="BT481" s="33"/>
      <c r="BU481" s="33"/>
      <c r="BV481" s="33"/>
      <c r="BW481" s="33"/>
      <c r="BX481" s="33"/>
      <c r="BY481" s="33"/>
      <c r="BZ481" s="33"/>
      <c r="CA481" s="33"/>
      <c r="CB481" s="33"/>
      <c r="CC481" s="33"/>
      <c r="CD481" s="33"/>
      <c r="CE481" s="33"/>
      <c r="CF481" s="33"/>
      <c r="CG481" s="33"/>
      <c r="CH481" s="33"/>
      <c r="CI481" s="33"/>
      <c r="CJ481" s="33"/>
      <c r="CK481" s="33"/>
      <c r="CL481" s="33"/>
      <c r="CM481" s="33"/>
      <c r="CN481" s="33"/>
      <c r="CO481" s="33"/>
      <c r="CP481" s="33"/>
      <c r="CQ481" s="33"/>
      <c r="CR481" s="33"/>
      <c r="CS481" s="33"/>
      <c r="CT481" s="33"/>
      <c r="CU481" s="33"/>
      <c r="CV481" s="33"/>
      <c r="CW481" s="33"/>
      <c r="CX481" s="33"/>
      <c r="CY481" s="33"/>
      <c r="CZ481" s="33"/>
      <c r="DA481" s="33"/>
      <c r="DB481" s="33"/>
      <c r="DC481" s="33"/>
      <c r="DD481" s="33"/>
      <c r="DE481" s="33"/>
      <c r="DF481" s="33"/>
      <c r="DG481" s="33"/>
      <c r="DH481" s="33"/>
      <c r="DI481" s="33"/>
      <c r="DJ481" s="33"/>
      <c r="DK481" s="33"/>
      <c r="DL481" s="33"/>
      <c r="DM481" s="33"/>
      <c r="DN481" s="33"/>
      <c r="DO481" s="33"/>
      <c r="DP481" s="33"/>
      <c r="DQ481" s="33"/>
      <c r="DR481" s="33"/>
      <c r="DS481" s="33"/>
      <c r="DT481" s="33"/>
      <c r="DU481" s="33"/>
      <c r="DV481" s="33"/>
      <c r="DW481" s="33"/>
      <c r="DX481" s="33"/>
      <c r="DY481" s="33"/>
      <c r="DZ481" s="33"/>
      <c r="EA481" s="33"/>
      <c r="EB481" s="33"/>
      <c r="EC481" s="33"/>
      <c r="ED481" s="33"/>
      <c r="EE481" s="33"/>
      <c r="EF481" s="33"/>
      <c r="EG481" s="33"/>
      <c r="EH481" s="33"/>
      <c r="EI481" s="33"/>
      <c r="EJ481" s="33"/>
      <c r="EK481" s="33"/>
      <c r="EL481" s="33"/>
      <c r="EM481" s="33"/>
      <c r="EN481" s="33"/>
      <c r="EO481" s="33"/>
      <c r="EP481" s="33"/>
      <c r="EQ481" s="33"/>
      <c r="ER481" s="33"/>
      <c r="ES481" s="33"/>
      <c r="ET481" s="33"/>
      <c r="EU481" s="33"/>
      <c r="EV481" s="33"/>
      <c r="EW481" s="33"/>
      <c r="EX481" s="33"/>
      <c r="EY481" s="33"/>
      <c r="EZ481" s="33"/>
      <c r="FA481" s="33"/>
      <c r="FB481" s="33"/>
      <c r="FC481" s="33"/>
      <c r="FD481" s="33"/>
      <c r="FE481" s="33"/>
      <c r="FF481" s="33"/>
      <c r="FG481" s="33"/>
      <c r="FH481" s="33"/>
      <c r="FI481" s="33"/>
      <c r="FJ481" s="33"/>
      <c r="FK481" s="33"/>
      <c r="FL481" s="33"/>
      <c r="FM481" s="33"/>
      <c r="FN481" s="33"/>
      <c r="FO481" s="33"/>
      <c r="FP481" s="33"/>
      <c r="FQ481" s="33"/>
      <c r="FR481" s="33"/>
      <c r="FS481" s="33"/>
      <c r="FT481" s="33"/>
      <c r="FU481" s="33"/>
      <c r="FV481" s="33"/>
      <c r="FW481" s="33"/>
      <c r="FX481" s="33"/>
      <c r="FY481" s="33"/>
      <c r="FZ481" s="33"/>
      <c r="GA481" s="33"/>
      <c r="GB481" s="33"/>
      <c r="GC481" s="33"/>
      <c r="GD481" s="33"/>
      <c r="GE481" s="33"/>
      <c r="GF481" s="33"/>
      <c r="GG481" s="33"/>
      <c r="GH481" s="33"/>
      <c r="GI481" s="33"/>
      <c r="GJ481" s="33"/>
      <c r="GK481" s="33"/>
      <c r="GL481" s="33"/>
      <c r="GM481" s="33"/>
      <c r="GN481" s="33"/>
      <c r="GO481" s="33"/>
      <c r="GP481" s="33"/>
      <c r="GQ481" s="33"/>
      <c r="GR481" s="33"/>
      <c r="GS481" s="33"/>
      <c r="GT481" s="33"/>
      <c r="GU481" s="33"/>
      <c r="GV481" s="33"/>
      <c r="GW481" s="33"/>
      <c r="GX481" s="33"/>
      <c r="GY481" s="33"/>
      <c r="GZ481" s="33"/>
      <c r="HA481" s="33"/>
      <c r="HB481" s="33"/>
      <c r="HC481" s="33"/>
      <c r="HD481" s="33"/>
      <c r="HE481" s="33"/>
      <c r="HF481" s="33"/>
      <c r="HG481" s="33"/>
      <c r="HH481" s="33"/>
      <c r="HI481" s="33"/>
      <c r="HJ481" s="33"/>
      <c r="HK481" s="33"/>
      <c r="HL481" s="33"/>
      <c r="HM481" s="33"/>
      <c r="HN481" s="33"/>
      <c r="HO481" s="33"/>
      <c r="HP481" s="33"/>
      <c r="HQ481" s="33"/>
      <c r="HR481" s="33"/>
      <c r="HS481" s="33"/>
      <c r="HT481" s="33"/>
      <c r="HU481" s="33"/>
      <c r="HV481" s="33"/>
      <c r="HW481" s="33"/>
      <c r="HX481" s="33"/>
      <c r="HY481" s="33"/>
      <c r="HZ481" s="33"/>
      <c r="IA481" s="33"/>
    </row>
    <row r="482" spans="2:235" s="40" customFormat="1" ht="78.75" x14ac:dyDescent="0.25">
      <c r="B482" s="177"/>
      <c r="C482" s="80">
        <v>475</v>
      </c>
      <c r="D482" s="80" t="s">
        <v>4242</v>
      </c>
      <c r="E482" s="42" t="s">
        <v>1757</v>
      </c>
      <c r="F482" s="45" t="s">
        <v>1629</v>
      </c>
      <c r="G482" s="36" t="s">
        <v>3842</v>
      </c>
      <c r="H482" s="43">
        <v>42421</v>
      </c>
      <c r="I482" s="133">
        <v>98500</v>
      </c>
      <c r="J482" s="38"/>
      <c r="K482" s="42" t="s">
        <v>3448</v>
      </c>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c r="BF482" s="33"/>
      <c r="BG482" s="33"/>
      <c r="BH482" s="33"/>
      <c r="BI482" s="33"/>
      <c r="BJ482" s="33"/>
      <c r="BK482" s="33"/>
      <c r="BL482" s="33"/>
      <c r="BM482" s="33"/>
      <c r="BN482" s="33"/>
      <c r="BO482" s="33"/>
      <c r="BP482" s="33"/>
      <c r="BQ482" s="33"/>
      <c r="BR482" s="33"/>
      <c r="BS482" s="33"/>
      <c r="BT482" s="33"/>
      <c r="BU482" s="33"/>
      <c r="BV482" s="33"/>
      <c r="BW482" s="33"/>
      <c r="BX482" s="33"/>
      <c r="BY482" s="33"/>
      <c r="BZ482" s="33"/>
      <c r="CA482" s="33"/>
      <c r="CB482" s="33"/>
      <c r="CC482" s="33"/>
      <c r="CD482" s="33"/>
      <c r="CE482" s="33"/>
      <c r="CF482" s="33"/>
      <c r="CG482" s="33"/>
      <c r="CH482" s="33"/>
      <c r="CI482" s="33"/>
      <c r="CJ482" s="33"/>
      <c r="CK482" s="33"/>
      <c r="CL482" s="33"/>
      <c r="CM482" s="33"/>
      <c r="CN482" s="33"/>
      <c r="CO482" s="33"/>
      <c r="CP482" s="33"/>
      <c r="CQ482" s="33"/>
      <c r="CR482" s="33"/>
      <c r="CS482" s="33"/>
      <c r="CT482" s="33"/>
      <c r="CU482" s="33"/>
      <c r="CV482" s="33"/>
      <c r="CW482" s="33"/>
      <c r="CX482" s="33"/>
      <c r="CY482" s="33"/>
      <c r="CZ482" s="33"/>
      <c r="DA482" s="33"/>
      <c r="DB482" s="33"/>
      <c r="DC482" s="33"/>
      <c r="DD482" s="33"/>
      <c r="DE482" s="33"/>
      <c r="DF482" s="33"/>
      <c r="DG482" s="33"/>
      <c r="DH482" s="33"/>
      <c r="DI482" s="33"/>
      <c r="DJ482" s="33"/>
      <c r="DK482" s="33"/>
      <c r="DL482" s="33"/>
      <c r="DM482" s="33"/>
      <c r="DN482" s="33"/>
      <c r="DO482" s="33"/>
      <c r="DP482" s="33"/>
      <c r="DQ482" s="33"/>
      <c r="DR482" s="33"/>
      <c r="DS482" s="33"/>
      <c r="DT482" s="33"/>
      <c r="DU482" s="33"/>
      <c r="DV482" s="33"/>
      <c r="DW482" s="33"/>
      <c r="DX482" s="33"/>
      <c r="DY482" s="33"/>
      <c r="DZ482" s="33"/>
      <c r="EA482" s="33"/>
      <c r="EB482" s="33"/>
      <c r="EC482" s="33"/>
      <c r="ED482" s="33"/>
      <c r="EE482" s="33"/>
      <c r="EF482" s="33"/>
      <c r="EG482" s="33"/>
      <c r="EH482" s="33"/>
      <c r="EI482" s="33"/>
      <c r="EJ482" s="33"/>
      <c r="EK482" s="33"/>
      <c r="EL482" s="33"/>
      <c r="EM482" s="33"/>
      <c r="EN482" s="33"/>
      <c r="EO482" s="33"/>
      <c r="EP482" s="33"/>
      <c r="EQ482" s="33"/>
      <c r="ER482" s="33"/>
      <c r="ES482" s="33"/>
      <c r="ET482" s="33"/>
      <c r="EU482" s="33"/>
      <c r="EV482" s="33"/>
      <c r="EW482" s="33"/>
      <c r="EX482" s="33"/>
      <c r="EY482" s="33"/>
      <c r="EZ482" s="33"/>
      <c r="FA482" s="33"/>
      <c r="FB482" s="33"/>
      <c r="FC482" s="33"/>
      <c r="FD482" s="33"/>
      <c r="FE482" s="33"/>
      <c r="FF482" s="33"/>
      <c r="FG482" s="33"/>
      <c r="FH482" s="33"/>
      <c r="FI482" s="33"/>
      <c r="FJ482" s="33"/>
      <c r="FK482" s="33"/>
      <c r="FL482" s="33"/>
      <c r="FM482" s="33"/>
      <c r="FN482" s="33"/>
      <c r="FO482" s="33"/>
      <c r="FP482" s="33"/>
      <c r="FQ482" s="33"/>
      <c r="FR482" s="33"/>
      <c r="FS482" s="33"/>
      <c r="FT482" s="33"/>
      <c r="FU482" s="33"/>
      <c r="FV482" s="33"/>
      <c r="FW482" s="33"/>
      <c r="FX482" s="33"/>
      <c r="FY482" s="33"/>
      <c r="FZ482" s="33"/>
      <c r="GA482" s="33"/>
      <c r="GB482" s="33"/>
      <c r="GC482" s="33"/>
      <c r="GD482" s="33"/>
      <c r="GE482" s="33"/>
      <c r="GF482" s="33"/>
      <c r="GG482" s="33"/>
      <c r="GH482" s="33"/>
      <c r="GI482" s="33"/>
      <c r="GJ482" s="33"/>
      <c r="GK482" s="33"/>
      <c r="GL482" s="33"/>
      <c r="GM482" s="33"/>
      <c r="GN482" s="33"/>
      <c r="GO482" s="33"/>
      <c r="GP482" s="33"/>
      <c r="GQ482" s="33"/>
      <c r="GR482" s="33"/>
      <c r="GS482" s="33"/>
      <c r="GT482" s="33"/>
      <c r="GU482" s="33"/>
      <c r="GV482" s="33"/>
      <c r="GW482" s="33"/>
      <c r="GX482" s="33"/>
      <c r="GY482" s="33"/>
      <c r="GZ482" s="33"/>
      <c r="HA482" s="33"/>
      <c r="HB482" s="33"/>
      <c r="HC482" s="33"/>
      <c r="HD482" s="33"/>
      <c r="HE482" s="33"/>
      <c r="HF482" s="33"/>
      <c r="HG482" s="33"/>
      <c r="HH482" s="33"/>
      <c r="HI482" s="33"/>
      <c r="HJ482" s="33"/>
      <c r="HK482" s="33"/>
      <c r="HL482" s="33"/>
      <c r="HM482" s="33"/>
      <c r="HN482" s="33"/>
      <c r="HO482" s="33"/>
      <c r="HP482" s="33"/>
      <c r="HQ482" s="33"/>
      <c r="HR482" s="33"/>
      <c r="HS482" s="33"/>
      <c r="HT482" s="33"/>
      <c r="HU482" s="33"/>
      <c r="HV482" s="33"/>
      <c r="HW482" s="33"/>
      <c r="HX482" s="33"/>
      <c r="HY482" s="33"/>
      <c r="HZ482" s="33"/>
      <c r="IA482" s="33"/>
    </row>
    <row r="483" spans="2:235" s="40" customFormat="1" ht="47.25" x14ac:dyDescent="0.25">
      <c r="B483" s="177"/>
      <c r="C483" s="80">
        <v>476</v>
      </c>
      <c r="D483" s="80" t="s">
        <v>3412</v>
      </c>
      <c r="E483" s="42" t="s">
        <v>1757</v>
      </c>
      <c r="F483" s="45" t="s">
        <v>1630</v>
      </c>
      <c r="G483" s="36" t="s">
        <v>3831</v>
      </c>
      <c r="H483" s="43" t="s">
        <v>3832</v>
      </c>
      <c r="I483" s="133">
        <v>347500</v>
      </c>
      <c r="J483" s="38"/>
      <c r="K483" s="42" t="s">
        <v>3449</v>
      </c>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c r="BF483" s="33"/>
      <c r="BG483" s="33"/>
      <c r="BH483" s="33"/>
      <c r="BI483" s="33"/>
      <c r="BJ483" s="33"/>
      <c r="BK483" s="33"/>
      <c r="BL483" s="33"/>
      <c r="BM483" s="33"/>
      <c r="BN483" s="33"/>
      <c r="BO483" s="33"/>
      <c r="BP483" s="33"/>
      <c r="BQ483" s="33"/>
      <c r="BR483" s="33"/>
      <c r="BS483" s="33"/>
      <c r="BT483" s="33"/>
      <c r="BU483" s="33"/>
      <c r="BV483" s="33"/>
      <c r="BW483" s="33"/>
      <c r="BX483" s="33"/>
      <c r="BY483" s="33"/>
      <c r="BZ483" s="33"/>
      <c r="CA483" s="33"/>
      <c r="CB483" s="33"/>
      <c r="CC483" s="33"/>
      <c r="CD483" s="33"/>
      <c r="CE483" s="33"/>
      <c r="CF483" s="33"/>
      <c r="CG483" s="33"/>
      <c r="CH483" s="33"/>
      <c r="CI483" s="33"/>
      <c r="CJ483" s="33"/>
      <c r="CK483" s="33"/>
      <c r="CL483" s="33"/>
      <c r="CM483" s="33"/>
      <c r="CN483" s="33"/>
      <c r="CO483" s="33"/>
      <c r="CP483" s="33"/>
      <c r="CQ483" s="33"/>
      <c r="CR483" s="33"/>
      <c r="CS483" s="33"/>
      <c r="CT483" s="33"/>
      <c r="CU483" s="33"/>
      <c r="CV483" s="33"/>
      <c r="CW483" s="33"/>
      <c r="CX483" s="33"/>
      <c r="CY483" s="33"/>
      <c r="CZ483" s="33"/>
      <c r="DA483" s="33"/>
      <c r="DB483" s="33"/>
      <c r="DC483" s="33"/>
      <c r="DD483" s="33"/>
      <c r="DE483" s="33"/>
      <c r="DF483" s="33"/>
      <c r="DG483" s="33"/>
      <c r="DH483" s="33"/>
      <c r="DI483" s="33"/>
      <c r="DJ483" s="33"/>
      <c r="DK483" s="33"/>
      <c r="DL483" s="33"/>
      <c r="DM483" s="33"/>
      <c r="DN483" s="33"/>
      <c r="DO483" s="33"/>
      <c r="DP483" s="33"/>
      <c r="DQ483" s="33"/>
      <c r="DR483" s="33"/>
      <c r="DS483" s="33"/>
      <c r="DT483" s="33"/>
      <c r="DU483" s="33"/>
      <c r="DV483" s="33"/>
      <c r="DW483" s="33"/>
      <c r="DX483" s="33"/>
      <c r="DY483" s="33"/>
      <c r="DZ483" s="33"/>
      <c r="EA483" s="33"/>
      <c r="EB483" s="33"/>
      <c r="EC483" s="33"/>
      <c r="ED483" s="33"/>
      <c r="EE483" s="33"/>
      <c r="EF483" s="33"/>
      <c r="EG483" s="33"/>
      <c r="EH483" s="33"/>
      <c r="EI483" s="33"/>
      <c r="EJ483" s="33"/>
      <c r="EK483" s="33"/>
      <c r="EL483" s="33"/>
      <c r="EM483" s="33"/>
      <c r="EN483" s="33"/>
      <c r="EO483" s="33"/>
      <c r="EP483" s="33"/>
      <c r="EQ483" s="33"/>
      <c r="ER483" s="33"/>
      <c r="ES483" s="33"/>
      <c r="ET483" s="33"/>
      <c r="EU483" s="33"/>
      <c r="EV483" s="33"/>
      <c r="EW483" s="33"/>
      <c r="EX483" s="33"/>
      <c r="EY483" s="33"/>
      <c r="EZ483" s="33"/>
      <c r="FA483" s="33"/>
      <c r="FB483" s="33"/>
      <c r="FC483" s="33"/>
      <c r="FD483" s="33"/>
      <c r="FE483" s="33"/>
      <c r="FF483" s="33"/>
      <c r="FG483" s="33"/>
      <c r="FH483" s="33"/>
      <c r="FI483" s="33"/>
      <c r="FJ483" s="33"/>
      <c r="FK483" s="33"/>
      <c r="FL483" s="33"/>
      <c r="FM483" s="33"/>
      <c r="FN483" s="33"/>
      <c r="FO483" s="33"/>
      <c r="FP483" s="33"/>
      <c r="FQ483" s="33"/>
      <c r="FR483" s="33"/>
      <c r="FS483" s="33"/>
      <c r="FT483" s="33"/>
      <c r="FU483" s="33"/>
      <c r="FV483" s="33"/>
      <c r="FW483" s="33"/>
      <c r="FX483" s="33"/>
      <c r="FY483" s="33"/>
      <c r="FZ483" s="33"/>
      <c r="GA483" s="33"/>
      <c r="GB483" s="33"/>
      <c r="GC483" s="33"/>
      <c r="GD483" s="33"/>
      <c r="GE483" s="33"/>
      <c r="GF483" s="33"/>
      <c r="GG483" s="33"/>
      <c r="GH483" s="33"/>
      <c r="GI483" s="33"/>
      <c r="GJ483" s="33"/>
      <c r="GK483" s="33"/>
      <c r="GL483" s="33"/>
      <c r="GM483" s="33"/>
      <c r="GN483" s="33"/>
      <c r="GO483" s="33"/>
      <c r="GP483" s="33"/>
      <c r="GQ483" s="33"/>
      <c r="GR483" s="33"/>
      <c r="GS483" s="33"/>
      <c r="GT483" s="33"/>
      <c r="GU483" s="33"/>
      <c r="GV483" s="33"/>
      <c r="GW483" s="33"/>
      <c r="GX483" s="33"/>
      <c r="GY483" s="33"/>
      <c r="GZ483" s="33"/>
      <c r="HA483" s="33"/>
      <c r="HB483" s="33"/>
      <c r="HC483" s="33"/>
      <c r="HD483" s="33"/>
      <c r="HE483" s="33"/>
      <c r="HF483" s="33"/>
      <c r="HG483" s="33"/>
      <c r="HH483" s="33"/>
      <c r="HI483" s="33"/>
      <c r="HJ483" s="33"/>
      <c r="HK483" s="33"/>
      <c r="HL483" s="33"/>
      <c r="HM483" s="33"/>
      <c r="HN483" s="33"/>
      <c r="HO483" s="33"/>
      <c r="HP483" s="33"/>
      <c r="HQ483" s="33"/>
      <c r="HR483" s="33"/>
      <c r="HS483" s="33"/>
      <c r="HT483" s="33"/>
      <c r="HU483" s="33"/>
      <c r="HV483" s="33"/>
      <c r="HW483" s="33"/>
      <c r="HX483" s="33"/>
      <c r="HY483" s="33"/>
      <c r="HZ483" s="33"/>
      <c r="IA483" s="33"/>
    </row>
    <row r="484" spans="2:235" s="40" customFormat="1" ht="47.25" x14ac:dyDescent="0.25">
      <c r="B484" s="177"/>
      <c r="C484" s="80">
        <v>477</v>
      </c>
      <c r="D484" s="80" t="s">
        <v>3370</v>
      </c>
      <c r="E484" s="42" t="s">
        <v>1757</v>
      </c>
      <c r="F484" s="45" t="s">
        <v>1631</v>
      </c>
      <c r="G484" s="36" t="s">
        <v>3831</v>
      </c>
      <c r="H484" s="43" t="s">
        <v>3832</v>
      </c>
      <c r="I484" s="133">
        <v>68000</v>
      </c>
      <c r="J484" s="38"/>
      <c r="K484" s="42" t="s">
        <v>3450</v>
      </c>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c r="BF484" s="33"/>
      <c r="BG484" s="33"/>
      <c r="BH484" s="33"/>
      <c r="BI484" s="33"/>
      <c r="BJ484" s="33"/>
      <c r="BK484" s="33"/>
      <c r="BL484" s="33"/>
      <c r="BM484" s="33"/>
      <c r="BN484" s="33"/>
      <c r="BO484" s="33"/>
      <c r="BP484" s="33"/>
      <c r="BQ484" s="33"/>
      <c r="BR484" s="33"/>
      <c r="BS484" s="33"/>
      <c r="BT484" s="33"/>
      <c r="BU484" s="33"/>
      <c r="BV484" s="33"/>
      <c r="BW484" s="33"/>
      <c r="BX484" s="33"/>
      <c r="BY484" s="33"/>
      <c r="BZ484" s="33"/>
      <c r="CA484" s="33"/>
      <c r="CB484" s="33"/>
      <c r="CC484" s="33"/>
      <c r="CD484" s="33"/>
      <c r="CE484" s="33"/>
      <c r="CF484" s="33"/>
      <c r="CG484" s="33"/>
      <c r="CH484" s="33"/>
      <c r="CI484" s="33"/>
      <c r="CJ484" s="33"/>
      <c r="CK484" s="33"/>
      <c r="CL484" s="33"/>
      <c r="CM484" s="33"/>
      <c r="CN484" s="33"/>
      <c r="CO484" s="33"/>
      <c r="CP484" s="33"/>
      <c r="CQ484" s="33"/>
      <c r="CR484" s="33"/>
      <c r="CS484" s="33"/>
      <c r="CT484" s="33"/>
      <c r="CU484" s="33"/>
      <c r="CV484" s="33"/>
      <c r="CW484" s="33"/>
      <c r="CX484" s="33"/>
      <c r="CY484" s="33"/>
      <c r="CZ484" s="33"/>
      <c r="DA484" s="33"/>
      <c r="DB484" s="33"/>
      <c r="DC484" s="33"/>
      <c r="DD484" s="33"/>
      <c r="DE484" s="33"/>
      <c r="DF484" s="33"/>
      <c r="DG484" s="33"/>
      <c r="DH484" s="33"/>
      <c r="DI484" s="33"/>
      <c r="DJ484" s="33"/>
      <c r="DK484" s="33"/>
      <c r="DL484" s="33"/>
      <c r="DM484" s="33"/>
      <c r="DN484" s="33"/>
      <c r="DO484" s="33"/>
      <c r="DP484" s="33"/>
      <c r="DQ484" s="33"/>
      <c r="DR484" s="33"/>
      <c r="DS484" s="33"/>
      <c r="DT484" s="33"/>
      <c r="DU484" s="33"/>
      <c r="DV484" s="33"/>
      <c r="DW484" s="33"/>
      <c r="DX484" s="33"/>
      <c r="DY484" s="33"/>
      <c r="DZ484" s="33"/>
      <c r="EA484" s="33"/>
      <c r="EB484" s="33"/>
      <c r="EC484" s="33"/>
      <c r="ED484" s="33"/>
      <c r="EE484" s="33"/>
      <c r="EF484" s="33"/>
      <c r="EG484" s="33"/>
      <c r="EH484" s="33"/>
      <c r="EI484" s="33"/>
      <c r="EJ484" s="33"/>
      <c r="EK484" s="33"/>
      <c r="EL484" s="33"/>
      <c r="EM484" s="33"/>
      <c r="EN484" s="33"/>
      <c r="EO484" s="33"/>
      <c r="EP484" s="33"/>
      <c r="EQ484" s="33"/>
      <c r="ER484" s="33"/>
      <c r="ES484" s="33"/>
      <c r="ET484" s="33"/>
      <c r="EU484" s="33"/>
      <c r="EV484" s="33"/>
      <c r="EW484" s="33"/>
      <c r="EX484" s="33"/>
      <c r="EY484" s="33"/>
      <c r="EZ484" s="33"/>
      <c r="FA484" s="33"/>
      <c r="FB484" s="33"/>
      <c r="FC484" s="33"/>
      <c r="FD484" s="33"/>
      <c r="FE484" s="33"/>
      <c r="FF484" s="33"/>
      <c r="FG484" s="33"/>
      <c r="FH484" s="33"/>
      <c r="FI484" s="33"/>
      <c r="FJ484" s="33"/>
      <c r="FK484" s="33"/>
      <c r="FL484" s="33"/>
      <c r="FM484" s="33"/>
      <c r="FN484" s="33"/>
      <c r="FO484" s="33"/>
      <c r="FP484" s="33"/>
      <c r="FQ484" s="33"/>
      <c r="FR484" s="33"/>
      <c r="FS484" s="33"/>
      <c r="FT484" s="33"/>
      <c r="FU484" s="33"/>
      <c r="FV484" s="33"/>
      <c r="FW484" s="33"/>
      <c r="FX484" s="33"/>
      <c r="FY484" s="33"/>
      <c r="FZ484" s="33"/>
      <c r="GA484" s="33"/>
      <c r="GB484" s="33"/>
      <c r="GC484" s="33"/>
      <c r="GD484" s="33"/>
      <c r="GE484" s="33"/>
      <c r="GF484" s="33"/>
      <c r="GG484" s="33"/>
      <c r="GH484" s="33"/>
      <c r="GI484" s="33"/>
      <c r="GJ484" s="33"/>
      <c r="GK484" s="33"/>
      <c r="GL484" s="33"/>
      <c r="GM484" s="33"/>
      <c r="GN484" s="33"/>
      <c r="GO484" s="33"/>
      <c r="GP484" s="33"/>
      <c r="GQ484" s="33"/>
      <c r="GR484" s="33"/>
      <c r="GS484" s="33"/>
      <c r="GT484" s="33"/>
      <c r="GU484" s="33"/>
      <c r="GV484" s="33"/>
      <c r="GW484" s="33"/>
      <c r="GX484" s="33"/>
      <c r="GY484" s="33"/>
      <c r="GZ484" s="33"/>
      <c r="HA484" s="33"/>
      <c r="HB484" s="33"/>
      <c r="HC484" s="33"/>
      <c r="HD484" s="33"/>
      <c r="HE484" s="33"/>
      <c r="HF484" s="33"/>
      <c r="HG484" s="33"/>
      <c r="HH484" s="33"/>
      <c r="HI484" s="33"/>
      <c r="HJ484" s="33"/>
      <c r="HK484" s="33"/>
      <c r="HL484" s="33"/>
      <c r="HM484" s="33"/>
      <c r="HN484" s="33"/>
      <c r="HO484" s="33"/>
      <c r="HP484" s="33"/>
      <c r="HQ484" s="33"/>
      <c r="HR484" s="33"/>
      <c r="HS484" s="33"/>
      <c r="HT484" s="33"/>
      <c r="HU484" s="33"/>
      <c r="HV484" s="33"/>
      <c r="HW484" s="33"/>
      <c r="HX484" s="33"/>
      <c r="HY484" s="33"/>
      <c r="HZ484" s="33"/>
      <c r="IA484" s="33"/>
    </row>
    <row r="485" spans="2:235" s="40" customFormat="1" ht="47.25" x14ac:dyDescent="0.25">
      <c r="B485" s="177"/>
      <c r="C485" s="80">
        <v>478</v>
      </c>
      <c r="D485" s="80" t="s">
        <v>3371</v>
      </c>
      <c r="E485" s="42" t="s">
        <v>1757</v>
      </c>
      <c r="F485" s="45" t="s">
        <v>1632</v>
      </c>
      <c r="G485" s="36" t="s">
        <v>3831</v>
      </c>
      <c r="H485" s="43" t="s">
        <v>3832</v>
      </c>
      <c r="I485" s="133">
        <v>57500</v>
      </c>
      <c r="J485" s="38"/>
      <c r="K485" s="42" t="s">
        <v>3451</v>
      </c>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c r="BF485" s="33"/>
      <c r="BG485" s="33"/>
      <c r="BH485" s="33"/>
      <c r="BI485" s="33"/>
      <c r="BJ485" s="33"/>
      <c r="BK485" s="33"/>
      <c r="BL485" s="33"/>
      <c r="BM485" s="33"/>
      <c r="BN485" s="33"/>
      <c r="BO485" s="33"/>
      <c r="BP485" s="33"/>
      <c r="BQ485" s="33"/>
      <c r="BR485" s="33"/>
      <c r="BS485" s="33"/>
      <c r="BT485" s="33"/>
      <c r="BU485" s="33"/>
      <c r="BV485" s="33"/>
      <c r="BW485" s="33"/>
      <c r="BX485" s="33"/>
      <c r="BY485" s="33"/>
      <c r="BZ485" s="33"/>
      <c r="CA485" s="33"/>
      <c r="CB485" s="33"/>
      <c r="CC485" s="33"/>
      <c r="CD485" s="33"/>
      <c r="CE485" s="33"/>
      <c r="CF485" s="33"/>
      <c r="CG485" s="33"/>
      <c r="CH485" s="33"/>
      <c r="CI485" s="33"/>
      <c r="CJ485" s="33"/>
      <c r="CK485" s="33"/>
      <c r="CL485" s="33"/>
      <c r="CM485" s="33"/>
      <c r="CN485" s="33"/>
      <c r="CO485" s="33"/>
      <c r="CP485" s="33"/>
      <c r="CQ485" s="33"/>
      <c r="CR485" s="33"/>
      <c r="CS485" s="33"/>
      <c r="CT485" s="33"/>
      <c r="CU485" s="33"/>
      <c r="CV485" s="33"/>
      <c r="CW485" s="33"/>
      <c r="CX485" s="33"/>
      <c r="CY485" s="33"/>
      <c r="CZ485" s="33"/>
      <c r="DA485" s="33"/>
      <c r="DB485" s="33"/>
      <c r="DC485" s="33"/>
      <c r="DD485" s="33"/>
      <c r="DE485" s="33"/>
      <c r="DF485" s="33"/>
      <c r="DG485" s="33"/>
      <c r="DH485" s="33"/>
      <c r="DI485" s="33"/>
      <c r="DJ485" s="33"/>
      <c r="DK485" s="33"/>
      <c r="DL485" s="33"/>
      <c r="DM485" s="33"/>
      <c r="DN485" s="33"/>
      <c r="DO485" s="33"/>
      <c r="DP485" s="33"/>
      <c r="DQ485" s="33"/>
      <c r="DR485" s="33"/>
      <c r="DS485" s="33"/>
      <c r="DT485" s="33"/>
      <c r="DU485" s="33"/>
      <c r="DV485" s="33"/>
      <c r="DW485" s="33"/>
      <c r="DX485" s="33"/>
      <c r="DY485" s="33"/>
      <c r="DZ485" s="33"/>
      <c r="EA485" s="33"/>
      <c r="EB485" s="33"/>
      <c r="EC485" s="33"/>
      <c r="ED485" s="33"/>
      <c r="EE485" s="33"/>
      <c r="EF485" s="33"/>
      <c r="EG485" s="33"/>
      <c r="EH485" s="33"/>
      <c r="EI485" s="33"/>
      <c r="EJ485" s="33"/>
      <c r="EK485" s="33"/>
      <c r="EL485" s="33"/>
      <c r="EM485" s="33"/>
      <c r="EN485" s="33"/>
      <c r="EO485" s="33"/>
      <c r="EP485" s="33"/>
      <c r="EQ485" s="33"/>
      <c r="ER485" s="33"/>
      <c r="ES485" s="33"/>
      <c r="ET485" s="33"/>
      <c r="EU485" s="33"/>
      <c r="EV485" s="33"/>
      <c r="EW485" s="33"/>
      <c r="EX485" s="33"/>
      <c r="EY485" s="33"/>
      <c r="EZ485" s="33"/>
      <c r="FA485" s="33"/>
      <c r="FB485" s="33"/>
      <c r="FC485" s="33"/>
      <c r="FD485" s="33"/>
      <c r="FE485" s="33"/>
      <c r="FF485" s="33"/>
      <c r="FG485" s="33"/>
      <c r="FH485" s="33"/>
      <c r="FI485" s="33"/>
      <c r="FJ485" s="33"/>
      <c r="FK485" s="33"/>
      <c r="FL485" s="33"/>
      <c r="FM485" s="33"/>
      <c r="FN485" s="33"/>
      <c r="FO485" s="33"/>
      <c r="FP485" s="33"/>
      <c r="FQ485" s="33"/>
      <c r="FR485" s="33"/>
      <c r="FS485" s="33"/>
      <c r="FT485" s="33"/>
      <c r="FU485" s="33"/>
      <c r="FV485" s="33"/>
      <c r="FW485" s="33"/>
      <c r="FX485" s="33"/>
      <c r="FY485" s="33"/>
      <c r="FZ485" s="33"/>
      <c r="GA485" s="33"/>
      <c r="GB485" s="33"/>
      <c r="GC485" s="33"/>
      <c r="GD485" s="33"/>
      <c r="GE485" s="33"/>
      <c r="GF485" s="33"/>
      <c r="GG485" s="33"/>
      <c r="GH485" s="33"/>
      <c r="GI485" s="33"/>
      <c r="GJ485" s="33"/>
      <c r="GK485" s="33"/>
      <c r="GL485" s="33"/>
      <c r="GM485" s="33"/>
      <c r="GN485" s="33"/>
      <c r="GO485" s="33"/>
      <c r="GP485" s="33"/>
      <c r="GQ485" s="33"/>
      <c r="GR485" s="33"/>
      <c r="GS485" s="33"/>
      <c r="GT485" s="33"/>
      <c r="GU485" s="33"/>
      <c r="GV485" s="33"/>
      <c r="GW485" s="33"/>
      <c r="GX485" s="33"/>
      <c r="GY485" s="33"/>
      <c r="GZ485" s="33"/>
      <c r="HA485" s="33"/>
      <c r="HB485" s="33"/>
      <c r="HC485" s="33"/>
      <c r="HD485" s="33"/>
      <c r="HE485" s="33"/>
      <c r="HF485" s="33"/>
      <c r="HG485" s="33"/>
      <c r="HH485" s="33"/>
      <c r="HI485" s="33"/>
      <c r="HJ485" s="33"/>
      <c r="HK485" s="33"/>
      <c r="HL485" s="33"/>
      <c r="HM485" s="33"/>
      <c r="HN485" s="33"/>
      <c r="HO485" s="33"/>
      <c r="HP485" s="33"/>
      <c r="HQ485" s="33"/>
      <c r="HR485" s="33"/>
      <c r="HS485" s="33"/>
      <c r="HT485" s="33"/>
      <c r="HU485" s="33"/>
      <c r="HV485" s="33"/>
      <c r="HW485" s="33"/>
      <c r="HX485" s="33"/>
      <c r="HY485" s="33"/>
      <c r="HZ485" s="33"/>
      <c r="IA485" s="33"/>
    </row>
    <row r="486" spans="2:235" s="40" customFormat="1" ht="31.5" x14ac:dyDescent="0.25">
      <c r="B486" s="177"/>
      <c r="C486" s="80">
        <v>479</v>
      </c>
      <c r="D486" s="80" t="s">
        <v>3372</v>
      </c>
      <c r="E486" s="42" t="s">
        <v>1757</v>
      </c>
      <c r="F486" s="45" t="s">
        <v>1633</v>
      </c>
      <c r="G486" s="36" t="s">
        <v>3843</v>
      </c>
      <c r="H486" s="43">
        <v>42638</v>
      </c>
      <c r="I486" s="133">
        <v>89000</v>
      </c>
      <c r="J486" s="38"/>
      <c r="K486" s="42" t="s">
        <v>3452</v>
      </c>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3"/>
      <c r="FH486" s="33"/>
      <c r="FI486" s="33"/>
      <c r="FJ486" s="33"/>
      <c r="FK486" s="33"/>
      <c r="FL486" s="33"/>
      <c r="FM486" s="33"/>
      <c r="FN486" s="33"/>
      <c r="FO486" s="33"/>
      <c r="FP486" s="33"/>
      <c r="FQ486" s="33"/>
      <c r="FR486" s="33"/>
      <c r="FS486" s="33"/>
      <c r="FT486" s="33"/>
      <c r="FU486" s="33"/>
      <c r="FV486" s="33"/>
      <c r="FW486" s="33"/>
      <c r="FX486" s="33"/>
      <c r="FY486" s="33"/>
      <c r="FZ486" s="33"/>
      <c r="GA486" s="33"/>
      <c r="GB486" s="33"/>
      <c r="GC486" s="33"/>
      <c r="GD486" s="33"/>
      <c r="GE486" s="33"/>
      <c r="GF486" s="33"/>
      <c r="GG486" s="33"/>
      <c r="GH486" s="33"/>
      <c r="GI486" s="33"/>
      <c r="GJ486" s="33"/>
      <c r="GK486" s="33"/>
      <c r="GL486" s="33"/>
      <c r="GM486" s="33"/>
      <c r="GN486" s="33"/>
      <c r="GO486" s="33"/>
      <c r="GP486" s="33"/>
      <c r="GQ486" s="33"/>
      <c r="GR486" s="33"/>
      <c r="GS486" s="33"/>
      <c r="GT486" s="33"/>
      <c r="GU486" s="33"/>
      <c r="GV486" s="33"/>
      <c r="GW486" s="33"/>
      <c r="GX486" s="33"/>
      <c r="GY486" s="33"/>
      <c r="GZ486" s="33"/>
      <c r="HA486" s="33"/>
      <c r="HB486" s="33"/>
      <c r="HC486" s="33"/>
      <c r="HD486" s="33"/>
      <c r="HE486" s="33"/>
      <c r="HF486" s="33"/>
      <c r="HG486" s="33"/>
      <c r="HH486" s="33"/>
      <c r="HI486" s="33"/>
      <c r="HJ486" s="33"/>
      <c r="HK486" s="33"/>
      <c r="HL486" s="33"/>
      <c r="HM486" s="33"/>
      <c r="HN486" s="33"/>
      <c r="HO486" s="33"/>
      <c r="HP486" s="33"/>
      <c r="HQ486" s="33"/>
      <c r="HR486" s="33"/>
      <c r="HS486" s="33"/>
      <c r="HT486" s="33"/>
      <c r="HU486" s="33"/>
      <c r="HV486" s="33"/>
      <c r="HW486" s="33"/>
      <c r="HX486" s="33"/>
      <c r="HY486" s="33"/>
      <c r="HZ486" s="33"/>
      <c r="IA486" s="33"/>
    </row>
    <row r="487" spans="2:235" s="40" customFormat="1" ht="31.5" x14ac:dyDescent="0.25">
      <c r="B487" s="177"/>
      <c r="C487" s="80">
        <v>480</v>
      </c>
      <c r="D487" s="80" t="s">
        <v>3373</v>
      </c>
      <c r="E487" s="42" t="s">
        <v>1757</v>
      </c>
      <c r="F487" s="42" t="s">
        <v>1634</v>
      </c>
      <c r="G487" s="36" t="s">
        <v>3844</v>
      </c>
      <c r="H487" s="43">
        <v>42407</v>
      </c>
      <c r="I487" s="133">
        <v>175000</v>
      </c>
      <c r="J487" s="38"/>
      <c r="K487" s="42" t="s">
        <v>3453</v>
      </c>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33"/>
      <c r="BV487" s="33"/>
      <c r="BW487" s="33"/>
      <c r="BX487" s="33"/>
      <c r="BY487" s="33"/>
      <c r="BZ487" s="33"/>
      <c r="CA487" s="33"/>
      <c r="CB487" s="33"/>
      <c r="CC487" s="33"/>
      <c r="CD487" s="33"/>
      <c r="CE487" s="33"/>
      <c r="CF487" s="33"/>
      <c r="CG487" s="33"/>
      <c r="CH487" s="33"/>
      <c r="CI487" s="33"/>
      <c r="CJ487" s="33"/>
      <c r="CK487" s="33"/>
      <c r="CL487" s="33"/>
      <c r="CM487" s="33"/>
      <c r="CN487" s="33"/>
      <c r="CO487" s="33"/>
      <c r="CP487" s="33"/>
      <c r="CQ487" s="33"/>
      <c r="CR487" s="33"/>
      <c r="CS487" s="33"/>
      <c r="CT487" s="33"/>
      <c r="CU487" s="33"/>
      <c r="CV487" s="33"/>
      <c r="CW487" s="33"/>
      <c r="CX487" s="33"/>
      <c r="CY487" s="33"/>
      <c r="CZ487" s="33"/>
      <c r="DA487" s="33"/>
      <c r="DB487" s="33"/>
      <c r="DC487" s="33"/>
      <c r="DD487" s="33"/>
      <c r="DE487" s="33"/>
      <c r="DF487" s="33"/>
      <c r="DG487" s="33"/>
      <c r="DH487" s="33"/>
      <c r="DI487" s="33"/>
      <c r="DJ487" s="33"/>
      <c r="DK487" s="33"/>
      <c r="DL487" s="33"/>
      <c r="DM487" s="33"/>
      <c r="DN487" s="33"/>
      <c r="DO487" s="33"/>
      <c r="DP487" s="33"/>
      <c r="DQ487" s="33"/>
      <c r="DR487" s="33"/>
      <c r="DS487" s="33"/>
      <c r="DT487" s="33"/>
      <c r="DU487" s="33"/>
      <c r="DV487" s="33"/>
      <c r="DW487" s="33"/>
      <c r="DX487" s="33"/>
      <c r="DY487" s="33"/>
      <c r="DZ487" s="33"/>
      <c r="EA487" s="33"/>
      <c r="EB487" s="33"/>
      <c r="EC487" s="33"/>
      <c r="ED487" s="33"/>
      <c r="EE487" s="33"/>
      <c r="EF487" s="33"/>
      <c r="EG487" s="33"/>
      <c r="EH487" s="33"/>
      <c r="EI487" s="33"/>
      <c r="EJ487" s="33"/>
      <c r="EK487" s="33"/>
      <c r="EL487" s="33"/>
      <c r="EM487" s="33"/>
      <c r="EN487" s="33"/>
      <c r="EO487" s="33"/>
      <c r="EP487" s="33"/>
      <c r="EQ487" s="33"/>
      <c r="ER487" s="33"/>
      <c r="ES487" s="33"/>
      <c r="ET487" s="33"/>
      <c r="EU487" s="33"/>
      <c r="EV487" s="33"/>
      <c r="EW487" s="33"/>
      <c r="EX487" s="33"/>
      <c r="EY487" s="33"/>
      <c r="EZ487" s="33"/>
      <c r="FA487" s="33"/>
      <c r="FB487" s="33"/>
      <c r="FC487" s="33"/>
      <c r="FD487" s="33"/>
      <c r="FE487" s="33"/>
      <c r="FF487" s="33"/>
      <c r="FG487" s="33"/>
      <c r="FH487" s="33"/>
      <c r="FI487" s="33"/>
      <c r="FJ487" s="33"/>
      <c r="FK487" s="33"/>
      <c r="FL487" s="33"/>
      <c r="FM487" s="33"/>
      <c r="FN487" s="33"/>
      <c r="FO487" s="33"/>
      <c r="FP487" s="33"/>
      <c r="FQ487" s="33"/>
      <c r="FR487" s="33"/>
      <c r="FS487" s="33"/>
      <c r="FT487" s="33"/>
      <c r="FU487" s="33"/>
      <c r="FV487" s="33"/>
      <c r="FW487" s="33"/>
      <c r="FX487" s="33"/>
      <c r="FY487" s="33"/>
      <c r="FZ487" s="33"/>
      <c r="GA487" s="33"/>
      <c r="GB487" s="33"/>
      <c r="GC487" s="33"/>
      <c r="GD487" s="33"/>
      <c r="GE487" s="33"/>
      <c r="GF487" s="33"/>
      <c r="GG487" s="33"/>
      <c r="GH487" s="33"/>
      <c r="GI487" s="33"/>
      <c r="GJ487" s="33"/>
      <c r="GK487" s="33"/>
      <c r="GL487" s="33"/>
      <c r="GM487" s="33"/>
      <c r="GN487" s="33"/>
      <c r="GO487" s="33"/>
      <c r="GP487" s="33"/>
      <c r="GQ487" s="33"/>
      <c r="GR487" s="33"/>
      <c r="GS487" s="33"/>
      <c r="GT487" s="33"/>
      <c r="GU487" s="33"/>
      <c r="GV487" s="33"/>
      <c r="GW487" s="33"/>
      <c r="GX487" s="33"/>
      <c r="GY487" s="33"/>
      <c r="GZ487" s="33"/>
      <c r="HA487" s="33"/>
      <c r="HB487" s="33"/>
      <c r="HC487" s="33"/>
      <c r="HD487" s="33"/>
      <c r="HE487" s="33"/>
      <c r="HF487" s="33"/>
      <c r="HG487" s="33"/>
      <c r="HH487" s="33"/>
      <c r="HI487" s="33"/>
      <c r="HJ487" s="33"/>
      <c r="HK487" s="33"/>
      <c r="HL487" s="33"/>
      <c r="HM487" s="33"/>
      <c r="HN487" s="33"/>
      <c r="HO487" s="33"/>
      <c r="HP487" s="33"/>
      <c r="HQ487" s="33"/>
      <c r="HR487" s="33"/>
      <c r="HS487" s="33"/>
      <c r="HT487" s="33"/>
      <c r="HU487" s="33"/>
      <c r="HV487" s="33"/>
      <c r="HW487" s="33"/>
      <c r="HX487" s="33"/>
      <c r="HY487" s="33"/>
      <c r="HZ487" s="33"/>
      <c r="IA487" s="33"/>
    </row>
    <row r="488" spans="2:235" s="40" customFormat="1" ht="31.5" x14ac:dyDescent="0.25">
      <c r="B488" s="177"/>
      <c r="C488" s="80">
        <v>481</v>
      </c>
      <c r="D488" s="42" t="s">
        <v>3412</v>
      </c>
      <c r="E488" s="42" t="s">
        <v>1757</v>
      </c>
      <c r="F488" s="45" t="s">
        <v>1635</v>
      </c>
      <c r="G488" s="36"/>
      <c r="H488" s="43"/>
      <c r="I488" s="133">
        <v>90000</v>
      </c>
      <c r="J488" s="38"/>
      <c r="K488" s="42" t="s">
        <v>2609</v>
      </c>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c r="BJ488" s="33"/>
      <c r="BK488" s="33"/>
      <c r="BL488" s="33"/>
      <c r="BM488" s="33"/>
      <c r="BN488" s="33"/>
      <c r="BO488" s="33"/>
      <c r="BP488" s="33"/>
      <c r="BQ488" s="33"/>
      <c r="BR488" s="33"/>
      <c r="BS488" s="33"/>
      <c r="BT488" s="33"/>
      <c r="BU488" s="33"/>
      <c r="BV488" s="33"/>
      <c r="BW488" s="33"/>
      <c r="BX488" s="33"/>
      <c r="BY488" s="33"/>
      <c r="BZ488" s="33"/>
      <c r="CA488" s="33"/>
      <c r="CB488" s="33"/>
      <c r="CC488" s="33"/>
      <c r="CD488" s="33"/>
      <c r="CE488" s="33"/>
      <c r="CF488" s="33"/>
      <c r="CG488" s="33"/>
      <c r="CH488" s="33"/>
      <c r="CI488" s="33"/>
      <c r="CJ488" s="33"/>
      <c r="CK488" s="33"/>
      <c r="CL488" s="33"/>
      <c r="CM488" s="33"/>
      <c r="CN488" s="33"/>
      <c r="CO488" s="33"/>
      <c r="CP488" s="33"/>
      <c r="CQ488" s="33"/>
      <c r="CR488" s="33"/>
      <c r="CS488" s="33"/>
      <c r="CT488" s="33"/>
      <c r="CU488" s="33"/>
      <c r="CV488" s="33"/>
      <c r="CW488" s="33"/>
      <c r="CX488" s="33"/>
      <c r="CY488" s="33"/>
      <c r="CZ488" s="33"/>
      <c r="DA488" s="33"/>
      <c r="DB488" s="33"/>
      <c r="DC488" s="33"/>
      <c r="DD488" s="33"/>
      <c r="DE488" s="33"/>
      <c r="DF488" s="33"/>
      <c r="DG488" s="33"/>
      <c r="DH488" s="33"/>
      <c r="DI488" s="33"/>
      <c r="DJ488" s="33"/>
      <c r="DK488" s="33"/>
      <c r="DL488" s="33"/>
      <c r="DM488" s="33"/>
      <c r="DN488" s="33"/>
      <c r="DO488" s="33"/>
      <c r="DP488" s="33"/>
      <c r="DQ488" s="33"/>
      <c r="DR488" s="33"/>
      <c r="DS488" s="33"/>
      <c r="DT488" s="33"/>
      <c r="DU488" s="33"/>
      <c r="DV488" s="33"/>
      <c r="DW488" s="33"/>
      <c r="DX488" s="33"/>
      <c r="DY488" s="33"/>
      <c r="DZ488" s="33"/>
      <c r="EA488" s="33"/>
      <c r="EB488" s="33"/>
      <c r="EC488" s="33"/>
      <c r="ED488" s="33"/>
      <c r="EE488" s="33"/>
      <c r="EF488" s="33"/>
      <c r="EG488" s="33"/>
      <c r="EH488" s="33"/>
      <c r="EI488" s="33"/>
      <c r="EJ488" s="33"/>
      <c r="EK488" s="33"/>
      <c r="EL488" s="33"/>
      <c r="EM488" s="33"/>
      <c r="EN488" s="33"/>
      <c r="EO488" s="33"/>
      <c r="EP488" s="33"/>
      <c r="EQ488" s="33"/>
      <c r="ER488" s="33"/>
      <c r="ES488" s="33"/>
      <c r="ET488" s="33"/>
      <c r="EU488" s="33"/>
      <c r="EV488" s="33"/>
      <c r="EW488" s="33"/>
      <c r="EX488" s="33"/>
      <c r="EY488" s="33"/>
      <c r="EZ488" s="33"/>
      <c r="FA488" s="33"/>
      <c r="FB488" s="33"/>
      <c r="FC488" s="33"/>
      <c r="FD488" s="33"/>
      <c r="FE488" s="33"/>
      <c r="FF488" s="33"/>
      <c r="FG488" s="33"/>
      <c r="FH488" s="33"/>
      <c r="FI488" s="33"/>
      <c r="FJ488" s="33"/>
      <c r="FK488" s="33"/>
      <c r="FL488" s="33"/>
      <c r="FM488" s="33"/>
      <c r="FN488" s="33"/>
      <c r="FO488" s="33"/>
      <c r="FP488" s="33"/>
      <c r="FQ488" s="33"/>
      <c r="FR488" s="33"/>
      <c r="FS488" s="33"/>
      <c r="FT488" s="33"/>
      <c r="FU488" s="33"/>
      <c r="FV488" s="33"/>
      <c r="FW488" s="33"/>
      <c r="FX488" s="33"/>
      <c r="FY488" s="33"/>
      <c r="FZ488" s="33"/>
      <c r="GA488" s="33"/>
      <c r="GB488" s="33"/>
      <c r="GC488" s="33"/>
      <c r="GD488" s="33"/>
      <c r="GE488" s="33"/>
      <c r="GF488" s="33"/>
      <c r="GG488" s="33"/>
      <c r="GH488" s="33"/>
      <c r="GI488" s="33"/>
      <c r="GJ488" s="33"/>
      <c r="GK488" s="33"/>
      <c r="GL488" s="33"/>
      <c r="GM488" s="33"/>
      <c r="GN488" s="33"/>
      <c r="GO488" s="33"/>
      <c r="GP488" s="33"/>
      <c r="GQ488" s="33"/>
      <c r="GR488" s="33"/>
      <c r="GS488" s="33"/>
      <c r="GT488" s="33"/>
      <c r="GU488" s="33"/>
      <c r="GV488" s="33"/>
      <c r="GW488" s="33"/>
      <c r="GX488" s="33"/>
      <c r="GY488" s="33"/>
      <c r="GZ488" s="33"/>
      <c r="HA488" s="33"/>
      <c r="HB488" s="33"/>
      <c r="HC488" s="33"/>
      <c r="HD488" s="33"/>
      <c r="HE488" s="33"/>
      <c r="HF488" s="33"/>
      <c r="HG488" s="33"/>
      <c r="HH488" s="33"/>
      <c r="HI488" s="33"/>
      <c r="HJ488" s="33"/>
      <c r="HK488" s="33"/>
      <c r="HL488" s="33"/>
      <c r="HM488" s="33"/>
      <c r="HN488" s="33"/>
      <c r="HO488" s="33"/>
      <c r="HP488" s="33"/>
      <c r="HQ488" s="33"/>
      <c r="HR488" s="33"/>
      <c r="HS488" s="33"/>
      <c r="HT488" s="33"/>
      <c r="HU488" s="33"/>
      <c r="HV488" s="33"/>
      <c r="HW488" s="33"/>
      <c r="HX488" s="33"/>
      <c r="HY488" s="33"/>
      <c r="HZ488" s="33"/>
      <c r="IA488" s="33"/>
    </row>
    <row r="489" spans="2:235" s="40" customFormat="1" ht="47.25" x14ac:dyDescent="0.25">
      <c r="B489" s="177"/>
      <c r="C489" s="80">
        <v>482</v>
      </c>
      <c r="D489" s="80" t="s">
        <v>3238</v>
      </c>
      <c r="E489" s="42" t="s">
        <v>1757</v>
      </c>
      <c r="F489" s="45" t="s">
        <v>1636</v>
      </c>
      <c r="G489" s="36" t="s">
        <v>3831</v>
      </c>
      <c r="H489" s="43" t="s">
        <v>3832</v>
      </c>
      <c r="I489" s="133">
        <v>41510</v>
      </c>
      <c r="J489" s="38"/>
      <c r="K489" s="42" t="s">
        <v>3454</v>
      </c>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c r="BO489" s="33"/>
      <c r="BP489" s="33"/>
      <c r="BQ489" s="33"/>
      <c r="BR489" s="33"/>
      <c r="BS489" s="33"/>
      <c r="BT489" s="33"/>
      <c r="BU489" s="33"/>
      <c r="BV489" s="33"/>
      <c r="BW489" s="33"/>
      <c r="BX489" s="33"/>
      <c r="BY489" s="33"/>
      <c r="BZ489" s="33"/>
      <c r="CA489" s="33"/>
      <c r="CB489" s="33"/>
      <c r="CC489" s="33"/>
      <c r="CD489" s="33"/>
      <c r="CE489" s="33"/>
      <c r="CF489" s="33"/>
      <c r="CG489" s="33"/>
      <c r="CH489" s="33"/>
      <c r="CI489" s="33"/>
      <c r="CJ489" s="33"/>
      <c r="CK489" s="33"/>
      <c r="CL489" s="33"/>
      <c r="CM489" s="33"/>
      <c r="CN489" s="33"/>
      <c r="CO489" s="33"/>
      <c r="CP489" s="33"/>
      <c r="CQ489" s="33"/>
      <c r="CR489" s="33"/>
      <c r="CS489" s="33"/>
      <c r="CT489" s="33"/>
      <c r="CU489" s="33"/>
      <c r="CV489" s="33"/>
      <c r="CW489" s="33"/>
      <c r="CX489" s="33"/>
      <c r="CY489" s="33"/>
      <c r="CZ489" s="33"/>
      <c r="DA489" s="33"/>
      <c r="DB489" s="33"/>
      <c r="DC489" s="33"/>
      <c r="DD489" s="33"/>
      <c r="DE489" s="33"/>
      <c r="DF489" s="33"/>
      <c r="DG489" s="33"/>
      <c r="DH489" s="33"/>
      <c r="DI489" s="33"/>
      <c r="DJ489" s="33"/>
      <c r="DK489" s="33"/>
      <c r="DL489" s="33"/>
      <c r="DM489" s="33"/>
      <c r="DN489" s="33"/>
      <c r="DO489" s="33"/>
      <c r="DP489" s="33"/>
      <c r="DQ489" s="33"/>
      <c r="DR489" s="33"/>
      <c r="DS489" s="33"/>
      <c r="DT489" s="33"/>
      <c r="DU489" s="33"/>
      <c r="DV489" s="33"/>
      <c r="DW489" s="33"/>
      <c r="DX489" s="33"/>
      <c r="DY489" s="33"/>
      <c r="DZ489" s="33"/>
      <c r="EA489" s="33"/>
      <c r="EB489" s="33"/>
      <c r="EC489" s="33"/>
      <c r="ED489" s="33"/>
      <c r="EE489" s="33"/>
      <c r="EF489" s="33"/>
      <c r="EG489" s="33"/>
      <c r="EH489" s="33"/>
      <c r="EI489" s="33"/>
      <c r="EJ489" s="33"/>
      <c r="EK489" s="33"/>
      <c r="EL489" s="33"/>
      <c r="EM489" s="33"/>
      <c r="EN489" s="33"/>
      <c r="EO489" s="33"/>
      <c r="EP489" s="33"/>
      <c r="EQ489" s="33"/>
      <c r="ER489" s="33"/>
      <c r="ES489" s="33"/>
      <c r="ET489" s="33"/>
      <c r="EU489" s="33"/>
      <c r="EV489" s="33"/>
      <c r="EW489" s="33"/>
      <c r="EX489" s="33"/>
      <c r="EY489" s="33"/>
      <c r="EZ489" s="33"/>
      <c r="FA489" s="33"/>
      <c r="FB489" s="33"/>
      <c r="FC489" s="33"/>
      <c r="FD489" s="33"/>
      <c r="FE489" s="33"/>
      <c r="FF489" s="33"/>
      <c r="FG489" s="33"/>
      <c r="FH489" s="33"/>
      <c r="FI489" s="33"/>
      <c r="FJ489" s="33"/>
      <c r="FK489" s="33"/>
      <c r="FL489" s="33"/>
      <c r="FM489" s="33"/>
      <c r="FN489" s="33"/>
      <c r="FO489" s="33"/>
      <c r="FP489" s="33"/>
      <c r="FQ489" s="33"/>
      <c r="FR489" s="33"/>
      <c r="FS489" s="33"/>
      <c r="FT489" s="33"/>
      <c r="FU489" s="33"/>
      <c r="FV489" s="33"/>
      <c r="FW489" s="33"/>
      <c r="FX489" s="33"/>
      <c r="FY489" s="33"/>
      <c r="FZ489" s="33"/>
      <c r="GA489" s="33"/>
      <c r="GB489" s="33"/>
      <c r="GC489" s="33"/>
      <c r="GD489" s="33"/>
      <c r="GE489" s="33"/>
      <c r="GF489" s="33"/>
      <c r="GG489" s="33"/>
      <c r="GH489" s="33"/>
      <c r="GI489" s="33"/>
      <c r="GJ489" s="33"/>
      <c r="GK489" s="33"/>
      <c r="GL489" s="33"/>
      <c r="GM489" s="33"/>
      <c r="GN489" s="33"/>
      <c r="GO489" s="33"/>
      <c r="GP489" s="33"/>
      <c r="GQ489" s="33"/>
      <c r="GR489" s="33"/>
      <c r="GS489" s="33"/>
      <c r="GT489" s="33"/>
      <c r="GU489" s="33"/>
      <c r="GV489" s="33"/>
      <c r="GW489" s="33"/>
      <c r="GX489" s="33"/>
      <c r="GY489" s="33"/>
      <c r="GZ489" s="33"/>
      <c r="HA489" s="33"/>
      <c r="HB489" s="33"/>
      <c r="HC489" s="33"/>
      <c r="HD489" s="33"/>
      <c r="HE489" s="33"/>
      <c r="HF489" s="33"/>
      <c r="HG489" s="33"/>
      <c r="HH489" s="33"/>
      <c r="HI489" s="33"/>
      <c r="HJ489" s="33"/>
      <c r="HK489" s="33"/>
      <c r="HL489" s="33"/>
      <c r="HM489" s="33"/>
      <c r="HN489" s="33"/>
      <c r="HO489" s="33"/>
      <c r="HP489" s="33"/>
      <c r="HQ489" s="33"/>
      <c r="HR489" s="33"/>
      <c r="HS489" s="33"/>
      <c r="HT489" s="33"/>
      <c r="HU489" s="33"/>
      <c r="HV489" s="33"/>
      <c r="HW489" s="33"/>
      <c r="HX489" s="33"/>
      <c r="HY489" s="33"/>
      <c r="HZ489" s="33"/>
      <c r="IA489" s="33"/>
    </row>
    <row r="490" spans="2:235" s="40" customFormat="1" ht="31.5" x14ac:dyDescent="0.25">
      <c r="B490" s="177"/>
      <c r="C490" s="80">
        <v>483</v>
      </c>
      <c r="D490" s="80" t="s">
        <v>3349</v>
      </c>
      <c r="E490" s="42" t="s">
        <v>1757</v>
      </c>
      <c r="F490" s="45" t="s">
        <v>1637</v>
      </c>
      <c r="G490" s="36" t="s">
        <v>3831</v>
      </c>
      <c r="H490" s="43" t="s">
        <v>3832</v>
      </c>
      <c r="I490" s="133">
        <v>0</v>
      </c>
      <c r="J490" s="38"/>
      <c r="K490" s="42" t="s">
        <v>4637</v>
      </c>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c r="BD490" s="33"/>
      <c r="BE490" s="33"/>
      <c r="BF490" s="33"/>
      <c r="BG490" s="33"/>
      <c r="BH490" s="33"/>
      <c r="BI490" s="33"/>
      <c r="BJ490" s="33"/>
      <c r="BK490" s="33"/>
      <c r="BL490" s="33"/>
      <c r="BM490" s="33"/>
      <c r="BN490" s="33"/>
      <c r="BO490" s="33"/>
      <c r="BP490" s="33"/>
      <c r="BQ490" s="33"/>
      <c r="BR490" s="33"/>
      <c r="BS490" s="33"/>
      <c r="BT490" s="33"/>
      <c r="BU490" s="33"/>
      <c r="BV490" s="33"/>
      <c r="BW490" s="33"/>
      <c r="BX490" s="33"/>
      <c r="BY490" s="33"/>
      <c r="BZ490" s="33"/>
      <c r="CA490" s="33"/>
      <c r="CB490" s="33"/>
      <c r="CC490" s="33"/>
      <c r="CD490" s="33"/>
      <c r="CE490" s="33"/>
      <c r="CF490" s="33"/>
      <c r="CG490" s="33"/>
      <c r="CH490" s="33"/>
      <c r="CI490" s="33"/>
      <c r="CJ490" s="33"/>
      <c r="CK490" s="33"/>
      <c r="CL490" s="33"/>
      <c r="CM490" s="33"/>
      <c r="CN490" s="33"/>
      <c r="CO490" s="33"/>
      <c r="CP490" s="33"/>
      <c r="CQ490" s="33"/>
      <c r="CR490" s="33"/>
      <c r="CS490" s="33"/>
      <c r="CT490" s="33"/>
      <c r="CU490" s="33"/>
      <c r="CV490" s="33"/>
      <c r="CW490" s="33"/>
      <c r="CX490" s="33"/>
      <c r="CY490" s="33"/>
      <c r="CZ490" s="33"/>
      <c r="DA490" s="33"/>
      <c r="DB490" s="33"/>
      <c r="DC490" s="33"/>
      <c r="DD490" s="33"/>
      <c r="DE490" s="33"/>
      <c r="DF490" s="33"/>
      <c r="DG490" s="33"/>
      <c r="DH490" s="33"/>
      <c r="DI490" s="33"/>
      <c r="DJ490" s="33"/>
      <c r="DK490" s="33"/>
      <c r="DL490" s="33"/>
      <c r="DM490" s="33"/>
      <c r="DN490" s="33"/>
      <c r="DO490" s="33"/>
      <c r="DP490" s="33"/>
      <c r="DQ490" s="33"/>
      <c r="DR490" s="33"/>
      <c r="DS490" s="33"/>
      <c r="DT490" s="33"/>
      <c r="DU490" s="33"/>
      <c r="DV490" s="33"/>
      <c r="DW490" s="33"/>
      <c r="DX490" s="33"/>
      <c r="DY490" s="33"/>
      <c r="DZ490" s="33"/>
      <c r="EA490" s="33"/>
      <c r="EB490" s="33"/>
      <c r="EC490" s="33"/>
      <c r="ED490" s="33"/>
      <c r="EE490" s="33"/>
      <c r="EF490" s="33"/>
      <c r="EG490" s="33"/>
      <c r="EH490" s="33"/>
      <c r="EI490" s="33"/>
      <c r="EJ490" s="33"/>
      <c r="EK490" s="33"/>
      <c r="EL490" s="33"/>
      <c r="EM490" s="33"/>
      <c r="EN490" s="33"/>
      <c r="EO490" s="33"/>
      <c r="EP490" s="33"/>
      <c r="EQ490" s="33"/>
      <c r="ER490" s="33"/>
      <c r="ES490" s="33"/>
      <c r="ET490" s="33"/>
      <c r="EU490" s="33"/>
      <c r="EV490" s="33"/>
      <c r="EW490" s="33"/>
      <c r="EX490" s="33"/>
      <c r="EY490" s="33"/>
      <c r="EZ490" s="33"/>
      <c r="FA490" s="33"/>
      <c r="FB490" s="33"/>
      <c r="FC490" s="33"/>
      <c r="FD490" s="33"/>
      <c r="FE490" s="33"/>
      <c r="FF490" s="33"/>
      <c r="FG490" s="33"/>
      <c r="FH490" s="33"/>
      <c r="FI490" s="33"/>
      <c r="FJ490" s="33"/>
      <c r="FK490" s="33"/>
      <c r="FL490" s="33"/>
      <c r="FM490" s="33"/>
      <c r="FN490" s="33"/>
      <c r="FO490" s="33"/>
      <c r="FP490" s="33"/>
      <c r="FQ490" s="33"/>
      <c r="FR490" s="33"/>
      <c r="FS490" s="33"/>
      <c r="FT490" s="33"/>
      <c r="FU490" s="33"/>
      <c r="FV490" s="33"/>
      <c r="FW490" s="33"/>
      <c r="FX490" s="33"/>
      <c r="FY490" s="33"/>
      <c r="FZ490" s="33"/>
      <c r="GA490" s="33"/>
      <c r="GB490" s="33"/>
      <c r="GC490" s="33"/>
      <c r="GD490" s="33"/>
      <c r="GE490" s="33"/>
      <c r="GF490" s="33"/>
      <c r="GG490" s="33"/>
      <c r="GH490" s="33"/>
      <c r="GI490" s="33"/>
      <c r="GJ490" s="33"/>
      <c r="GK490" s="33"/>
      <c r="GL490" s="33"/>
      <c r="GM490" s="33"/>
      <c r="GN490" s="33"/>
      <c r="GO490" s="33"/>
      <c r="GP490" s="33"/>
      <c r="GQ490" s="33"/>
      <c r="GR490" s="33"/>
      <c r="GS490" s="33"/>
      <c r="GT490" s="33"/>
      <c r="GU490" s="33"/>
      <c r="GV490" s="33"/>
      <c r="GW490" s="33"/>
      <c r="GX490" s="33"/>
      <c r="GY490" s="33"/>
      <c r="GZ490" s="33"/>
      <c r="HA490" s="33"/>
      <c r="HB490" s="33"/>
      <c r="HC490" s="33"/>
      <c r="HD490" s="33"/>
      <c r="HE490" s="33"/>
      <c r="HF490" s="33"/>
      <c r="HG490" s="33"/>
      <c r="HH490" s="33"/>
      <c r="HI490" s="33"/>
      <c r="HJ490" s="33"/>
      <c r="HK490" s="33"/>
      <c r="HL490" s="33"/>
      <c r="HM490" s="33"/>
      <c r="HN490" s="33"/>
      <c r="HO490" s="33"/>
      <c r="HP490" s="33"/>
      <c r="HQ490" s="33"/>
      <c r="HR490" s="33"/>
      <c r="HS490" s="33"/>
      <c r="HT490" s="33"/>
      <c r="HU490" s="33"/>
      <c r="HV490" s="33"/>
      <c r="HW490" s="33"/>
      <c r="HX490" s="33"/>
      <c r="HY490" s="33"/>
      <c r="HZ490" s="33"/>
      <c r="IA490" s="33"/>
    </row>
    <row r="491" spans="2:235" s="40" customFormat="1" ht="31.5" x14ac:dyDescent="0.25">
      <c r="B491" s="177"/>
      <c r="C491" s="80">
        <v>484</v>
      </c>
      <c r="D491" s="80" t="s">
        <v>3374</v>
      </c>
      <c r="E491" s="42" t="s">
        <v>1757</v>
      </c>
      <c r="F491" s="45" t="s">
        <v>1638</v>
      </c>
      <c r="G491" s="36" t="s">
        <v>3831</v>
      </c>
      <c r="H491" s="43" t="s">
        <v>3832</v>
      </c>
      <c r="I491" s="133">
        <v>36400</v>
      </c>
      <c r="J491" s="38"/>
      <c r="K491" s="42" t="s">
        <v>3455</v>
      </c>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c r="BF491" s="33"/>
      <c r="BG491" s="33"/>
      <c r="BH491" s="33"/>
      <c r="BI491" s="33"/>
      <c r="BJ491" s="33"/>
      <c r="BK491" s="33"/>
      <c r="BL491" s="33"/>
      <c r="BM491" s="33"/>
      <c r="BN491" s="33"/>
      <c r="BO491" s="33"/>
      <c r="BP491" s="33"/>
      <c r="BQ491" s="33"/>
      <c r="BR491" s="33"/>
      <c r="BS491" s="33"/>
      <c r="BT491" s="33"/>
      <c r="BU491" s="33"/>
      <c r="BV491" s="33"/>
      <c r="BW491" s="33"/>
      <c r="BX491" s="33"/>
      <c r="BY491" s="33"/>
      <c r="BZ491" s="33"/>
      <c r="CA491" s="33"/>
      <c r="CB491" s="33"/>
      <c r="CC491" s="33"/>
      <c r="CD491" s="33"/>
      <c r="CE491" s="33"/>
      <c r="CF491" s="33"/>
      <c r="CG491" s="33"/>
      <c r="CH491" s="33"/>
      <c r="CI491" s="33"/>
      <c r="CJ491" s="33"/>
      <c r="CK491" s="33"/>
      <c r="CL491" s="33"/>
      <c r="CM491" s="33"/>
      <c r="CN491" s="33"/>
      <c r="CO491" s="33"/>
      <c r="CP491" s="33"/>
      <c r="CQ491" s="33"/>
      <c r="CR491" s="33"/>
      <c r="CS491" s="33"/>
      <c r="CT491" s="33"/>
      <c r="CU491" s="33"/>
      <c r="CV491" s="33"/>
      <c r="CW491" s="33"/>
      <c r="CX491" s="33"/>
      <c r="CY491" s="33"/>
      <c r="CZ491" s="33"/>
      <c r="DA491" s="33"/>
      <c r="DB491" s="33"/>
      <c r="DC491" s="33"/>
      <c r="DD491" s="33"/>
      <c r="DE491" s="33"/>
      <c r="DF491" s="33"/>
      <c r="DG491" s="33"/>
      <c r="DH491" s="33"/>
      <c r="DI491" s="33"/>
      <c r="DJ491" s="33"/>
      <c r="DK491" s="33"/>
      <c r="DL491" s="33"/>
      <c r="DM491" s="33"/>
      <c r="DN491" s="33"/>
      <c r="DO491" s="33"/>
      <c r="DP491" s="33"/>
      <c r="DQ491" s="33"/>
      <c r="DR491" s="33"/>
      <c r="DS491" s="33"/>
      <c r="DT491" s="33"/>
      <c r="DU491" s="33"/>
      <c r="DV491" s="33"/>
      <c r="DW491" s="33"/>
      <c r="DX491" s="33"/>
      <c r="DY491" s="33"/>
      <c r="DZ491" s="33"/>
      <c r="EA491" s="33"/>
      <c r="EB491" s="33"/>
      <c r="EC491" s="33"/>
      <c r="ED491" s="33"/>
      <c r="EE491" s="33"/>
      <c r="EF491" s="33"/>
      <c r="EG491" s="33"/>
      <c r="EH491" s="33"/>
      <c r="EI491" s="33"/>
      <c r="EJ491" s="33"/>
      <c r="EK491" s="33"/>
      <c r="EL491" s="33"/>
      <c r="EM491" s="33"/>
      <c r="EN491" s="33"/>
      <c r="EO491" s="33"/>
      <c r="EP491" s="33"/>
      <c r="EQ491" s="33"/>
      <c r="ER491" s="33"/>
      <c r="ES491" s="33"/>
      <c r="ET491" s="33"/>
      <c r="EU491" s="33"/>
      <c r="EV491" s="33"/>
      <c r="EW491" s="33"/>
      <c r="EX491" s="33"/>
      <c r="EY491" s="33"/>
      <c r="EZ491" s="33"/>
      <c r="FA491" s="33"/>
      <c r="FB491" s="33"/>
      <c r="FC491" s="33"/>
      <c r="FD491" s="33"/>
      <c r="FE491" s="33"/>
      <c r="FF491" s="33"/>
      <c r="FG491" s="33"/>
      <c r="FH491" s="33"/>
      <c r="FI491" s="33"/>
      <c r="FJ491" s="33"/>
      <c r="FK491" s="33"/>
      <c r="FL491" s="33"/>
      <c r="FM491" s="33"/>
      <c r="FN491" s="33"/>
      <c r="FO491" s="33"/>
      <c r="FP491" s="33"/>
      <c r="FQ491" s="33"/>
      <c r="FR491" s="33"/>
      <c r="FS491" s="33"/>
      <c r="FT491" s="33"/>
      <c r="FU491" s="33"/>
      <c r="FV491" s="33"/>
      <c r="FW491" s="33"/>
      <c r="FX491" s="33"/>
      <c r="FY491" s="33"/>
      <c r="FZ491" s="33"/>
      <c r="GA491" s="33"/>
      <c r="GB491" s="33"/>
      <c r="GC491" s="33"/>
      <c r="GD491" s="33"/>
      <c r="GE491" s="33"/>
      <c r="GF491" s="33"/>
      <c r="GG491" s="33"/>
      <c r="GH491" s="33"/>
      <c r="GI491" s="33"/>
      <c r="GJ491" s="33"/>
      <c r="GK491" s="33"/>
      <c r="GL491" s="33"/>
      <c r="GM491" s="33"/>
      <c r="GN491" s="33"/>
      <c r="GO491" s="33"/>
      <c r="GP491" s="33"/>
      <c r="GQ491" s="33"/>
      <c r="GR491" s="33"/>
      <c r="GS491" s="33"/>
      <c r="GT491" s="33"/>
      <c r="GU491" s="33"/>
      <c r="GV491" s="33"/>
      <c r="GW491" s="33"/>
      <c r="GX491" s="33"/>
      <c r="GY491" s="33"/>
      <c r="GZ491" s="33"/>
      <c r="HA491" s="33"/>
      <c r="HB491" s="33"/>
      <c r="HC491" s="33"/>
      <c r="HD491" s="33"/>
      <c r="HE491" s="33"/>
      <c r="HF491" s="33"/>
      <c r="HG491" s="33"/>
      <c r="HH491" s="33"/>
      <c r="HI491" s="33"/>
      <c r="HJ491" s="33"/>
      <c r="HK491" s="33"/>
      <c r="HL491" s="33"/>
      <c r="HM491" s="33"/>
      <c r="HN491" s="33"/>
      <c r="HO491" s="33"/>
      <c r="HP491" s="33"/>
      <c r="HQ491" s="33"/>
      <c r="HR491" s="33"/>
      <c r="HS491" s="33"/>
      <c r="HT491" s="33"/>
      <c r="HU491" s="33"/>
      <c r="HV491" s="33"/>
      <c r="HW491" s="33"/>
      <c r="HX491" s="33"/>
      <c r="HY491" s="33"/>
      <c r="HZ491" s="33"/>
      <c r="IA491" s="33"/>
    </row>
    <row r="492" spans="2:235" s="40" customFormat="1" ht="31.5" x14ac:dyDescent="0.25">
      <c r="B492" s="177"/>
      <c r="C492" s="80">
        <v>485</v>
      </c>
      <c r="D492" s="80" t="s">
        <v>3375</v>
      </c>
      <c r="E492" s="42" t="s">
        <v>1757</v>
      </c>
      <c r="F492" s="45" t="s">
        <v>1639</v>
      </c>
      <c r="G492" s="36" t="s">
        <v>3831</v>
      </c>
      <c r="H492" s="43" t="s">
        <v>3832</v>
      </c>
      <c r="I492" s="133">
        <v>18000</v>
      </c>
      <c r="J492" s="38"/>
      <c r="K492" s="42" t="s">
        <v>1978</v>
      </c>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c r="BJ492" s="33"/>
      <c r="BK492" s="33"/>
      <c r="BL492" s="33"/>
      <c r="BM492" s="33"/>
      <c r="BN492" s="33"/>
      <c r="BO492" s="33"/>
      <c r="BP492" s="33"/>
      <c r="BQ492" s="33"/>
      <c r="BR492" s="33"/>
      <c r="BS492" s="33"/>
      <c r="BT492" s="33"/>
      <c r="BU492" s="33"/>
      <c r="BV492" s="33"/>
      <c r="BW492" s="33"/>
      <c r="BX492" s="33"/>
      <c r="BY492" s="33"/>
      <c r="BZ492" s="33"/>
      <c r="CA492" s="33"/>
      <c r="CB492" s="33"/>
      <c r="CC492" s="33"/>
      <c r="CD492" s="33"/>
      <c r="CE492" s="33"/>
      <c r="CF492" s="33"/>
      <c r="CG492" s="33"/>
      <c r="CH492" s="33"/>
      <c r="CI492" s="33"/>
      <c r="CJ492" s="33"/>
      <c r="CK492" s="33"/>
      <c r="CL492" s="33"/>
      <c r="CM492" s="33"/>
      <c r="CN492" s="33"/>
      <c r="CO492" s="33"/>
      <c r="CP492" s="33"/>
      <c r="CQ492" s="33"/>
      <c r="CR492" s="33"/>
      <c r="CS492" s="33"/>
      <c r="CT492" s="33"/>
      <c r="CU492" s="33"/>
      <c r="CV492" s="33"/>
      <c r="CW492" s="33"/>
      <c r="CX492" s="33"/>
      <c r="CY492" s="33"/>
      <c r="CZ492" s="33"/>
      <c r="DA492" s="33"/>
      <c r="DB492" s="33"/>
      <c r="DC492" s="33"/>
      <c r="DD492" s="33"/>
      <c r="DE492" s="33"/>
      <c r="DF492" s="33"/>
      <c r="DG492" s="33"/>
      <c r="DH492" s="33"/>
      <c r="DI492" s="33"/>
      <c r="DJ492" s="33"/>
      <c r="DK492" s="33"/>
      <c r="DL492" s="33"/>
      <c r="DM492" s="33"/>
      <c r="DN492" s="33"/>
      <c r="DO492" s="33"/>
      <c r="DP492" s="33"/>
      <c r="DQ492" s="33"/>
      <c r="DR492" s="33"/>
      <c r="DS492" s="33"/>
      <c r="DT492" s="33"/>
      <c r="DU492" s="33"/>
      <c r="DV492" s="33"/>
      <c r="DW492" s="33"/>
      <c r="DX492" s="33"/>
      <c r="DY492" s="33"/>
      <c r="DZ492" s="33"/>
      <c r="EA492" s="33"/>
      <c r="EB492" s="33"/>
      <c r="EC492" s="33"/>
      <c r="ED492" s="33"/>
      <c r="EE492" s="33"/>
      <c r="EF492" s="33"/>
      <c r="EG492" s="33"/>
      <c r="EH492" s="33"/>
      <c r="EI492" s="33"/>
      <c r="EJ492" s="33"/>
      <c r="EK492" s="33"/>
      <c r="EL492" s="33"/>
      <c r="EM492" s="33"/>
      <c r="EN492" s="33"/>
      <c r="EO492" s="33"/>
      <c r="EP492" s="33"/>
      <c r="EQ492" s="33"/>
      <c r="ER492" s="33"/>
      <c r="ES492" s="33"/>
      <c r="ET492" s="33"/>
      <c r="EU492" s="33"/>
      <c r="EV492" s="33"/>
      <c r="EW492" s="33"/>
      <c r="EX492" s="33"/>
      <c r="EY492" s="33"/>
      <c r="EZ492" s="33"/>
      <c r="FA492" s="33"/>
      <c r="FB492" s="33"/>
      <c r="FC492" s="33"/>
      <c r="FD492" s="33"/>
      <c r="FE492" s="33"/>
      <c r="FF492" s="33"/>
      <c r="FG492" s="33"/>
      <c r="FH492" s="33"/>
      <c r="FI492" s="33"/>
      <c r="FJ492" s="33"/>
      <c r="FK492" s="33"/>
      <c r="FL492" s="33"/>
      <c r="FM492" s="33"/>
      <c r="FN492" s="33"/>
      <c r="FO492" s="33"/>
      <c r="FP492" s="33"/>
      <c r="FQ492" s="33"/>
      <c r="FR492" s="33"/>
      <c r="FS492" s="33"/>
      <c r="FT492" s="33"/>
      <c r="FU492" s="33"/>
      <c r="FV492" s="33"/>
      <c r="FW492" s="33"/>
      <c r="FX492" s="33"/>
      <c r="FY492" s="33"/>
      <c r="FZ492" s="33"/>
      <c r="GA492" s="33"/>
      <c r="GB492" s="33"/>
      <c r="GC492" s="33"/>
      <c r="GD492" s="33"/>
      <c r="GE492" s="33"/>
      <c r="GF492" s="33"/>
      <c r="GG492" s="33"/>
      <c r="GH492" s="33"/>
      <c r="GI492" s="33"/>
      <c r="GJ492" s="33"/>
      <c r="GK492" s="33"/>
      <c r="GL492" s="33"/>
      <c r="GM492" s="33"/>
      <c r="GN492" s="33"/>
      <c r="GO492" s="33"/>
      <c r="GP492" s="33"/>
      <c r="GQ492" s="33"/>
      <c r="GR492" s="33"/>
      <c r="GS492" s="33"/>
      <c r="GT492" s="33"/>
      <c r="GU492" s="33"/>
      <c r="GV492" s="33"/>
      <c r="GW492" s="33"/>
      <c r="GX492" s="33"/>
      <c r="GY492" s="33"/>
      <c r="GZ492" s="33"/>
      <c r="HA492" s="33"/>
      <c r="HB492" s="33"/>
      <c r="HC492" s="33"/>
      <c r="HD492" s="33"/>
      <c r="HE492" s="33"/>
      <c r="HF492" s="33"/>
      <c r="HG492" s="33"/>
      <c r="HH492" s="33"/>
      <c r="HI492" s="33"/>
      <c r="HJ492" s="33"/>
      <c r="HK492" s="33"/>
      <c r="HL492" s="33"/>
      <c r="HM492" s="33"/>
      <c r="HN492" s="33"/>
      <c r="HO492" s="33"/>
      <c r="HP492" s="33"/>
      <c r="HQ492" s="33"/>
      <c r="HR492" s="33"/>
      <c r="HS492" s="33"/>
      <c r="HT492" s="33"/>
      <c r="HU492" s="33"/>
      <c r="HV492" s="33"/>
      <c r="HW492" s="33"/>
      <c r="HX492" s="33"/>
      <c r="HY492" s="33"/>
      <c r="HZ492" s="33"/>
      <c r="IA492" s="33"/>
    </row>
    <row r="493" spans="2:235" s="40" customFormat="1" ht="31.5" x14ac:dyDescent="0.25">
      <c r="B493" s="177"/>
      <c r="C493" s="80">
        <v>486</v>
      </c>
      <c r="D493" s="80" t="s">
        <v>3220</v>
      </c>
      <c r="E493" s="42" t="s">
        <v>1757</v>
      </c>
      <c r="F493" s="45" t="s">
        <v>1640</v>
      </c>
      <c r="G493" s="36" t="s">
        <v>3845</v>
      </c>
      <c r="H493" s="43" t="s">
        <v>3832</v>
      </c>
      <c r="I493" s="133">
        <v>500000</v>
      </c>
      <c r="J493" s="38"/>
      <c r="K493" s="42" t="s">
        <v>1900</v>
      </c>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3"/>
      <c r="BF493" s="33"/>
      <c r="BG493" s="33"/>
      <c r="BH493" s="33"/>
      <c r="BI493" s="33"/>
      <c r="BJ493" s="33"/>
      <c r="BK493" s="33"/>
      <c r="BL493" s="33"/>
      <c r="BM493" s="33"/>
      <c r="BN493" s="33"/>
      <c r="BO493" s="33"/>
      <c r="BP493" s="33"/>
      <c r="BQ493" s="33"/>
      <c r="BR493" s="33"/>
      <c r="BS493" s="33"/>
      <c r="BT493" s="33"/>
      <c r="BU493" s="33"/>
      <c r="BV493" s="33"/>
      <c r="BW493" s="33"/>
      <c r="BX493" s="33"/>
      <c r="BY493" s="33"/>
      <c r="BZ493" s="33"/>
      <c r="CA493" s="33"/>
      <c r="CB493" s="33"/>
      <c r="CC493" s="33"/>
      <c r="CD493" s="33"/>
      <c r="CE493" s="33"/>
      <c r="CF493" s="33"/>
      <c r="CG493" s="33"/>
      <c r="CH493" s="33"/>
      <c r="CI493" s="33"/>
      <c r="CJ493" s="33"/>
      <c r="CK493" s="33"/>
      <c r="CL493" s="33"/>
      <c r="CM493" s="33"/>
      <c r="CN493" s="33"/>
      <c r="CO493" s="33"/>
      <c r="CP493" s="33"/>
      <c r="CQ493" s="33"/>
      <c r="CR493" s="33"/>
      <c r="CS493" s="33"/>
      <c r="CT493" s="33"/>
      <c r="CU493" s="33"/>
      <c r="CV493" s="33"/>
      <c r="CW493" s="33"/>
      <c r="CX493" s="33"/>
      <c r="CY493" s="33"/>
      <c r="CZ493" s="33"/>
      <c r="DA493" s="33"/>
      <c r="DB493" s="33"/>
      <c r="DC493" s="33"/>
      <c r="DD493" s="33"/>
      <c r="DE493" s="33"/>
      <c r="DF493" s="33"/>
      <c r="DG493" s="33"/>
      <c r="DH493" s="33"/>
      <c r="DI493" s="33"/>
      <c r="DJ493" s="33"/>
      <c r="DK493" s="33"/>
      <c r="DL493" s="33"/>
      <c r="DM493" s="33"/>
      <c r="DN493" s="33"/>
      <c r="DO493" s="33"/>
      <c r="DP493" s="33"/>
      <c r="DQ493" s="33"/>
      <c r="DR493" s="33"/>
      <c r="DS493" s="33"/>
      <c r="DT493" s="33"/>
      <c r="DU493" s="33"/>
      <c r="DV493" s="33"/>
      <c r="DW493" s="33"/>
      <c r="DX493" s="33"/>
      <c r="DY493" s="33"/>
      <c r="DZ493" s="33"/>
      <c r="EA493" s="33"/>
      <c r="EB493" s="33"/>
      <c r="EC493" s="33"/>
      <c r="ED493" s="33"/>
      <c r="EE493" s="33"/>
      <c r="EF493" s="33"/>
      <c r="EG493" s="33"/>
      <c r="EH493" s="33"/>
      <c r="EI493" s="33"/>
      <c r="EJ493" s="33"/>
      <c r="EK493" s="33"/>
      <c r="EL493" s="33"/>
      <c r="EM493" s="33"/>
      <c r="EN493" s="33"/>
      <c r="EO493" s="33"/>
      <c r="EP493" s="33"/>
      <c r="EQ493" s="33"/>
      <c r="ER493" s="33"/>
      <c r="ES493" s="33"/>
      <c r="ET493" s="33"/>
      <c r="EU493" s="33"/>
      <c r="EV493" s="33"/>
      <c r="EW493" s="33"/>
      <c r="EX493" s="33"/>
      <c r="EY493" s="33"/>
      <c r="EZ493" s="33"/>
      <c r="FA493" s="33"/>
      <c r="FB493" s="33"/>
      <c r="FC493" s="33"/>
      <c r="FD493" s="33"/>
      <c r="FE493" s="33"/>
      <c r="FF493" s="33"/>
      <c r="FG493" s="33"/>
      <c r="FH493" s="33"/>
      <c r="FI493" s="33"/>
      <c r="FJ493" s="33"/>
      <c r="FK493" s="33"/>
      <c r="FL493" s="33"/>
      <c r="FM493" s="33"/>
      <c r="FN493" s="33"/>
      <c r="FO493" s="33"/>
      <c r="FP493" s="33"/>
      <c r="FQ493" s="33"/>
      <c r="FR493" s="33"/>
      <c r="FS493" s="33"/>
      <c r="FT493" s="33"/>
      <c r="FU493" s="33"/>
      <c r="FV493" s="33"/>
      <c r="FW493" s="33"/>
      <c r="FX493" s="33"/>
      <c r="FY493" s="33"/>
      <c r="FZ493" s="33"/>
      <c r="GA493" s="33"/>
      <c r="GB493" s="33"/>
      <c r="GC493" s="33"/>
      <c r="GD493" s="33"/>
      <c r="GE493" s="33"/>
      <c r="GF493" s="33"/>
      <c r="GG493" s="33"/>
      <c r="GH493" s="33"/>
      <c r="GI493" s="33"/>
      <c r="GJ493" s="33"/>
      <c r="GK493" s="33"/>
      <c r="GL493" s="33"/>
      <c r="GM493" s="33"/>
      <c r="GN493" s="33"/>
      <c r="GO493" s="33"/>
      <c r="GP493" s="33"/>
      <c r="GQ493" s="33"/>
      <c r="GR493" s="33"/>
      <c r="GS493" s="33"/>
      <c r="GT493" s="33"/>
      <c r="GU493" s="33"/>
      <c r="GV493" s="33"/>
      <c r="GW493" s="33"/>
      <c r="GX493" s="33"/>
      <c r="GY493" s="33"/>
      <c r="GZ493" s="33"/>
      <c r="HA493" s="33"/>
      <c r="HB493" s="33"/>
      <c r="HC493" s="33"/>
      <c r="HD493" s="33"/>
      <c r="HE493" s="33"/>
      <c r="HF493" s="33"/>
      <c r="HG493" s="33"/>
      <c r="HH493" s="33"/>
      <c r="HI493" s="33"/>
      <c r="HJ493" s="33"/>
      <c r="HK493" s="33"/>
      <c r="HL493" s="33"/>
      <c r="HM493" s="33"/>
      <c r="HN493" s="33"/>
      <c r="HO493" s="33"/>
      <c r="HP493" s="33"/>
      <c r="HQ493" s="33"/>
      <c r="HR493" s="33"/>
      <c r="HS493" s="33"/>
      <c r="HT493" s="33"/>
      <c r="HU493" s="33"/>
      <c r="HV493" s="33"/>
      <c r="HW493" s="33"/>
      <c r="HX493" s="33"/>
      <c r="HY493" s="33"/>
      <c r="HZ493" s="33"/>
      <c r="IA493" s="33"/>
    </row>
    <row r="494" spans="2:235" s="40" customFormat="1" ht="31.5" x14ac:dyDescent="0.25">
      <c r="B494" s="177"/>
      <c r="C494" s="80">
        <v>487</v>
      </c>
      <c r="D494" s="80" t="s">
        <v>3270</v>
      </c>
      <c r="E494" s="42" t="s">
        <v>1757</v>
      </c>
      <c r="F494" s="45" t="s">
        <v>1641</v>
      </c>
      <c r="G494" s="36" t="s">
        <v>3831</v>
      </c>
      <c r="H494" s="43" t="s">
        <v>3832</v>
      </c>
      <c r="I494" s="133">
        <v>15000</v>
      </c>
      <c r="J494" s="38"/>
      <c r="K494" s="42" t="s">
        <v>3456</v>
      </c>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c r="BJ494" s="33"/>
      <c r="BK494" s="33"/>
      <c r="BL494" s="33"/>
      <c r="BM494" s="33"/>
      <c r="BN494" s="33"/>
      <c r="BO494" s="33"/>
      <c r="BP494" s="33"/>
      <c r="BQ494" s="33"/>
      <c r="BR494" s="33"/>
      <c r="BS494" s="33"/>
      <c r="BT494" s="33"/>
      <c r="BU494" s="33"/>
      <c r="BV494" s="33"/>
      <c r="BW494" s="33"/>
      <c r="BX494" s="33"/>
      <c r="BY494" s="33"/>
      <c r="BZ494" s="33"/>
      <c r="CA494" s="33"/>
      <c r="CB494" s="33"/>
      <c r="CC494" s="33"/>
      <c r="CD494" s="33"/>
      <c r="CE494" s="33"/>
      <c r="CF494" s="33"/>
      <c r="CG494" s="33"/>
      <c r="CH494" s="33"/>
      <c r="CI494" s="33"/>
      <c r="CJ494" s="33"/>
      <c r="CK494" s="33"/>
      <c r="CL494" s="33"/>
      <c r="CM494" s="33"/>
      <c r="CN494" s="33"/>
      <c r="CO494" s="33"/>
      <c r="CP494" s="33"/>
      <c r="CQ494" s="33"/>
      <c r="CR494" s="33"/>
      <c r="CS494" s="33"/>
      <c r="CT494" s="33"/>
      <c r="CU494" s="33"/>
      <c r="CV494" s="33"/>
      <c r="CW494" s="33"/>
      <c r="CX494" s="33"/>
      <c r="CY494" s="33"/>
      <c r="CZ494" s="33"/>
      <c r="DA494" s="33"/>
      <c r="DB494" s="33"/>
      <c r="DC494" s="33"/>
      <c r="DD494" s="33"/>
      <c r="DE494" s="33"/>
      <c r="DF494" s="33"/>
      <c r="DG494" s="33"/>
      <c r="DH494" s="33"/>
      <c r="DI494" s="33"/>
      <c r="DJ494" s="33"/>
      <c r="DK494" s="33"/>
      <c r="DL494" s="33"/>
      <c r="DM494" s="33"/>
      <c r="DN494" s="33"/>
      <c r="DO494" s="33"/>
      <c r="DP494" s="33"/>
      <c r="DQ494" s="33"/>
      <c r="DR494" s="33"/>
      <c r="DS494" s="33"/>
      <c r="DT494" s="33"/>
      <c r="DU494" s="33"/>
      <c r="DV494" s="33"/>
      <c r="DW494" s="33"/>
      <c r="DX494" s="33"/>
      <c r="DY494" s="33"/>
      <c r="DZ494" s="33"/>
      <c r="EA494" s="33"/>
      <c r="EB494" s="33"/>
      <c r="EC494" s="33"/>
      <c r="ED494" s="33"/>
      <c r="EE494" s="33"/>
      <c r="EF494" s="33"/>
      <c r="EG494" s="33"/>
      <c r="EH494" s="33"/>
      <c r="EI494" s="33"/>
      <c r="EJ494" s="33"/>
      <c r="EK494" s="33"/>
      <c r="EL494" s="33"/>
      <c r="EM494" s="33"/>
      <c r="EN494" s="33"/>
      <c r="EO494" s="33"/>
      <c r="EP494" s="33"/>
      <c r="EQ494" s="33"/>
      <c r="ER494" s="33"/>
      <c r="ES494" s="33"/>
      <c r="ET494" s="33"/>
      <c r="EU494" s="33"/>
      <c r="EV494" s="33"/>
      <c r="EW494" s="33"/>
      <c r="EX494" s="33"/>
      <c r="EY494" s="33"/>
      <c r="EZ494" s="33"/>
      <c r="FA494" s="33"/>
      <c r="FB494" s="33"/>
      <c r="FC494" s="33"/>
      <c r="FD494" s="33"/>
      <c r="FE494" s="33"/>
      <c r="FF494" s="33"/>
      <c r="FG494" s="33"/>
      <c r="FH494" s="33"/>
      <c r="FI494" s="33"/>
      <c r="FJ494" s="33"/>
      <c r="FK494" s="33"/>
      <c r="FL494" s="33"/>
      <c r="FM494" s="33"/>
      <c r="FN494" s="33"/>
      <c r="FO494" s="33"/>
      <c r="FP494" s="33"/>
      <c r="FQ494" s="33"/>
      <c r="FR494" s="33"/>
      <c r="FS494" s="33"/>
      <c r="FT494" s="33"/>
      <c r="FU494" s="33"/>
      <c r="FV494" s="33"/>
      <c r="FW494" s="33"/>
      <c r="FX494" s="33"/>
      <c r="FY494" s="33"/>
      <c r="FZ494" s="33"/>
      <c r="GA494" s="33"/>
      <c r="GB494" s="33"/>
      <c r="GC494" s="33"/>
      <c r="GD494" s="33"/>
      <c r="GE494" s="33"/>
      <c r="GF494" s="33"/>
      <c r="GG494" s="33"/>
      <c r="GH494" s="33"/>
      <c r="GI494" s="33"/>
      <c r="GJ494" s="33"/>
      <c r="GK494" s="33"/>
      <c r="GL494" s="33"/>
      <c r="GM494" s="33"/>
      <c r="GN494" s="33"/>
      <c r="GO494" s="33"/>
      <c r="GP494" s="33"/>
      <c r="GQ494" s="33"/>
      <c r="GR494" s="33"/>
      <c r="GS494" s="33"/>
      <c r="GT494" s="33"/>
      <c r="GU494" s="33"/>
      <c r="GV494" s="33"/>
      <c r="GW494" s="33"/>
      <c r="GX494" s="33"/>
      <c r="GY494" s="33"/>
      <c r="GZ494" s="33"/>
      <c r="HA494" s="33"/>
      <c r="HB494" s="33"/>
      <c r="HC494" s="33"/>
      <c r="HD494" s="33"/>
      <c r="HE494" s="33"/>
      <c r="HF494" s="33"/>
      <c r="HG494" s="33"/>
      <c r="HH494" s="33"/>
      <c r="HI494" s="33"/>
      <c r="HJ494" s="33"/>
      <c r="HK494" s="33"/>
      <c r="HL494" s="33"/>
      <c r="HM494" s="33"/>
      <c r="HN494" s="33"/>
      <c r="HO494" s="33"/>
      <c r="HP494" s="33"/>
      <c r="HQ494" s="33"/>
      <c r="HR494" s="33"/>
      <c r="HS494" s="33"/>
      <c r="HT494" s="33"/>
      <c r="HU494" s="33"/>
      <c r="HV494" s="33"/>
      <c r="HW494" s="33"/>
      <c r="HX494" s="33"/>
      <c r="HY494" s="33"/>
      <c r="HZ494" s="33"/>
      <c r="IA494" s="33"/>
    </row>
    <row r="495" spans="2:235" s="40" customFormat="1" ht="31.5" x14ac:dyDescent="0.25">
      <c r="B495" s="177"/>
      <c r="C495" s="80">
        <v>488</v>
      </c>
      <c r="D495" s="80" t="s">
        <v>3275</v>
      </c>
      <c r="E495" s="42" t="s">
        <v>1757</v>
      </c>
      <c r="F495" s="45" t="s">
        <v>1459</v>
      </c>
      <c r="G495" s="80" t="s">
        <v>3846</v>
      </c>
      <c r="H495" s="80" t="s">
        <v>3847</v>
      </c>
      <c r="I495" s="133">
        <v>20000</v>
      </c>
      <c r="J495" s="38"/>
      <c r="K495" s="42" t="s">
        <v>2463</v>
      </c>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c r="BF495" s="33"/>
      <c r="BG495" s="33"/>
      <c r="BH495" s="33"/>
      <c r="BI495" s="33"/>
      <c r="BJ495" s="33"/>
      <c r="BK495" s="33"/>
      <c r="BL495" s="33"/>
      <c r="BM495" s="33"/>
      <c r="BN495" s="33"/>
      <c r="BO495" s="33"/>
      <c r="BP495" s="33"/>
      <c r="BQ495" s="33"/>
      <c r="BR495" s="33"/>
      <c r="BS495" s="33"/>
      <c r="BT495" s="33"/>
      <c r="BU495" s="33"/>
      <c r="BV495" s="33"/>
      <c r="BW495" s="33"/>
      <c r="BX495" s="33"/>
      <c r="BY495" s="33"/>
      <c r="BZ495" s="33"/>
      <c r="CA495" s="33"/>
      <c r="CB495" s="33"/>
      <c r="CC495" s="33"/>
      <c r="CD495" s="33"/>
      <c r="CE495" s="33"/>
      <c r="CF495" s="33"/>
      <c r="CG495" s="33"/>
      <c r="CH495" s="33"/>
      <c r="CI495" s="33"/>
      <c r="CJ495" s="33"/>
      <c r="CK495" s="33"/>
      <c r="CL495" s="33"/>
      <c r="CM495" s="33"/>
      <c r="CN495" s="33"/>
      <c r="CO495" s="33"/>
      <c r="CP495" s="33"/>
      <c r="CQ495" s="33"/>
      <c r="CR495" s="33"/>
      <c r="CS495" s="33"/>
      <c r="CT495" s="33"/>
      <c r="CU495" s="33"/>
      <c r="CV495" s="33"/>
      <c r="CW495" s="33"/>
      <c r="CX495" s="33"/>
      <c r="CY495" s="33"/>
      <c r="CZ495" s="33"/>
      <c r="DA495" s="33"/>
      <c r="DB495" s="33"/>
      <c r="DC495" s="33"/>
      <c r="DD495" s="33"/>
      <c r="DE495" s="33"/>
      <c r="DF495" s="33"/>
      <c r="DG495" s="33"/>
      <c r="DH495" s="33"/>
      <c r="DI495" s="33"/>
      <c r="DJ495" s="33"/>
      <c r="DK495" s="33"/>
      <c r="DL495" s="33"/>
      <c r="DM495" s="33"/>
      <c r="DN495" s="33"/>
      <c r="DO495" s="33"/>
      <c r="DP495" s="33"/>
      <c r="DQ495" s="33"/>
      <c r="DR495" s="33"/>
      <c r="DS495" s="33"/>
      <c r="DT495" s="33"/>
      <c r="DU495" s="33"/>
      <c r="DV495" s="33"/>
      <c r="DW495" s="33"/>
      <c r="DX495" s="33"/>
      <c r="DY495" s="33"/>
      <c r="DZ495" s="33"/>
      <c r="EA495" s="33"/>
      <c r="EB495" s="33"/>
      <c r="EC495" s="33"/>
      <c r="ED495" s="33"/>
      <c r="EE495" s="33"/>
      <c r="EF495" s="33"/>
      <c r="EG495" s="33"/>
      <c r="EH495" s="33"/>
      <c r="EI495" s="33"/>
      <c r="EJ495" s="33"/>
      <c r="EK495" s="33"/>
      <c r="EL495" s="33"/>
      <c r="EM495" s="33"/>
      <c r="EN495" s="33"/>
      <c r="EO495" s="33"/>
      <c r="EP495" s="33"/>
      <c r="EQ495" s="33"/>
      <c r="ER495" s="33"/>
      <c r="ES495" s="33"/>
      <c r="ET495" s="33"/>
      <c r="EU495" s="33"/>
      <c r="EV495" s="33"/>
      <c r="EW495" s="33"/>
      <c r="EX495" s="33"/>
      <c r="EY495" s="33"/>
      <c r="EZ495" s="33"/>
      <c r="FA495" s="33"/>
      <c r="FB495" s="33"/>
      <c r="FC495" s="33"/>
      <c r="FD495" s="33"/>
      <c r="FE495" s="33"/>
      <c r="FF495" s="33"/>
      <c r="FG495" s="33"/>
      <c r="FH495" s="33"/>
      <c r="FI495" s="33"/>
      <c r="FJ495" s="33"/>
      <c r="FK495" s="33"/>
      <c r="FL495" s="33"/>
      <c r="FM495" s="33"/>
      <c r="FN495" s="33"/>
      <c r="FO495" s="33"/>
      <c r="FP495" s="33"/>
      <c r="FQ495" s="33"/>
      <c r="FR495" s="33"/>
      <c r="FS495" s="33"/>
      <c r="FT495" s="33"/>
      <c r="FU495" s="33"/>
      <c r="FV495" s="33"/>
      <c r="FW495" s="33"/>
      <c r="FX495" s="33"/>
      <c r="FY495" s="33"/>
      <c r="FZ495" s="33"/>
      <c r="GA495" s="33"/>
      <c r="GB495" s="33"/>
      <c r="GC495" s="33"/>
      <c r="GD495" s="33"/>
      <c r="GE495" s="33"/>
      <c r="GF495" s="33"/>
      <c r="GG495" s="33"/>
      <c r="GH495" s="33"/>
      <c r="GI495" s="33"/>
      <c r="GJ495" s="33"/>
      <c r="GK495" s="33"/>
      <c r="GL495" s="33"/>
      <c r="GM495" s="33"/>
      <c r="GN495" s="33"/>
      <c r="GO495" s="33"/>
      <c r="GP495" s="33"/>
      <c r="GQ495" s="33"/>
      <c r="GR495" s="33"/>
      <c r="GS495" s="33"/>
      <c r="GT495" s="33"/>
      <c r="GU495" s="33"/>
      <c r="GV495" s="33"/>
      <c r="GW495" s="33"/>
      <c r="GX495" s="33"/>
      <c r="GY495" s="33"/>
      <c r="GZ495" s="33"/>
      <c r="HA495" s="33"/>
      <c r="HB495" s="33"/>
      <c r="HC495" s="33"/>
      <c r="HD495" s="33"/>
      <c r="HE495" s="33"/>
      <c r="HF495" s="33"/>
      <c r="HG495" s="33"/>
      <c r="HH495" s="33"/>
      <c r="HI495" s="33"/>
      <c r="HJ495" s="33"/>
      <c r="HK495" s="33"/>
      <c r="HL495" s="33"/>
      <c r="HM495" s="33"/>
      <c r="HN495" s="33"/>
      <c r="HO495" s="33"/>
      <c r="HP495" s="33"/>
      <c r="HQ495" s="33"/>
      <c r="HR495" s="33"/>
      <c r="HS495" s="33"/>
      <c r="HT495" s="33"/>
      <c r="HU495" s="33"/>
      <c r="HV495" s="33"/>
      <c r="HW495" s="33"/>
      <c r="HX495" s="33"/>
      <c r="HY495" s="33"/>
      <c r="HZ495" s="33"/>
      <c r="IA495" s="33"/>
    </row>
    <row r="496" spans="2:235" s="40" customFormat="1" ht="31.5" x14ac:dyDescent="0.25">
      <c r="B496" s="177"/>
      <c r="C496" s="80">
        <v>489</v>
      </c>
      <c r="D496" s="80" t="s">
        <v>3278</v>
      </c>
      <c r="E496" s="42" t="s">
        <v>1757</v>
      </c>
      <c r="F496" s="45" t="s">
        <v>1464</v>
      </c>
      <c r="G496" s="80" t="s">
        <v>3848</v>
      </c>
      <c r="H496" s="80" t="s">
        <v>3849</v>
      </c>
      <c r="I496" s="133">
        <v>25000</v>
      </c>
      <c r="J496" s="38"/>
      <c r="K496" s="42" t="s">
        <v>3457</v>
      </c>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3"/>
      <c r="EV496" s="33"/>
      <c r="EW496" s="33"/>
      <c r="EX496" s="33"/>
      <c r="EY496" s="33"/>
      <c r="EZ496" s="33"/>
      <c r="FA496" s="33"/>
      <c r="FB496" s="33"/>
      <c r="FC496" s="33"/>
      <c r="FD496" s="33"/>
      <c r="FE496" s="33"/>
      <c r="FF496" s="33"/>
      <c r="FG496" s="33"/>
      <c r="FH496" s="33"/>
      <c r="FI496" s="33"/>
      <c r="FJ496" s="33"/>
      <c r="FK496" s="33"/>
      <c r="FL496" s="33"/>
      <c r="FM496" s="33"/>
      <c r="FN496" s="33"/>
      <c r="FO496" s="33"/>
      <c r="FP496" s="33"/>
      <c r="FQ496" s="33"/>
      <c r="FR496" s="33"/>
      <c r="FS496" s="33"/>
      <c r="FT496" s="33"/>
      <c r="FU496" s="33"/>
      <c r="FV496" s="33"/>
      <c r="FW496" s="33"/>
      <c r="FX496" s="33"/>
      <c r="FY496" s="33"/>
      <c r="FZ496" s="33"/>
      <c r="GA496" s="33"/>
      <c r="GB496" s="33"/>
      <c r="GC496" s="33"/>
      <c r="GD496" s="33"/>
      <c r="GE496" s="33"/>
      <c r="GF496" s="33"/>
      <c r="GG496" s="33"/>
      <c r="GH496" s="33"/>
      <c r="GI496" s="33"/>
      <c r="GJ496" s="33"/>
      <c r="GK496" s="33"/>
      <c r="GL496" s="33"/>
      <c r="GM496" s="33"/>
      <c r="GN496" s="33"/>
      <c r="GO496" s="33"/>
      <c r="GP496" s="33"/>
      <c r="GQ496" s="33"/>
      <c r="GR496" s="33"/>
      <c r="GS496" s="33"/>
      <c r="GT496" s="33"/>
      <c r="GU496" s="33"/>
      <c r="GV496" s="33"/>
      <c r="GW496" s="33"/>
      <c r="GX496" s="33"/>
      <c r="GY496" s="33"/>
      <c r="GZ496" s="33"/>
      <c r="HA496" s="33"/>
      <c r="HB496" s="33"/>
      <c r="HC496" s="33"/>
      <c r="HD496" s="33"/>
      <c r="HE496" s="33"/>
      <c r="HF496" s="33"/>
      <c r="HG496" s="33"/>
      <c r="HH496" s="33"/>
      <c r="HI496" s="33"/>
      <c r="HJ496" s="33"/>
      <c r="HK496" s="33"/>
      <c r="HL496" s="33"/>
      <c r="HM496" s="33"/>
      <c r="HN496" s="33"/>
      <c r="HO496" s="33"/>
      <c r="HP496" s="33"/>
      <c r="HQ496" s="33"/>
      <c r="HR496" s="33"/>
      <c r="HS496" s="33"/>
      <c r="HT496" s="33"/>
      <c r="HU496" s="33"/>
      <c r="HV496" s="33"/>
      <c r="HW496" s="33"/>
      <c r="HX496" s="33"/>
      <c r="HY496" s="33"/>
      <c r="HZ496" s="33"/>
      <c r="IA496" s="33"/>
    </row>
    <row r="497" spans="2:235" s="40" customFormat="1" ht="31.5" x14ac:dyDescent="0.25">
      <c r="B497" s="177"/>
      <c r="C497" s="80">
        <v>490</v>
      </c>
      <c r="D497" s="80" t="s">
        <v>4243</v>
      </c>
      <c r="E497" s="42" t="s">
        <v>1757</v>
      </c>
      <c r="F497" s="42" t="s">
        <v>1470</v>
      </c>
      <c r="G497" s="80" t="s">
        <v>3850</v>
      </c>
      <c r="H497" s="80" t="s">
        <v>3851</v>
      </c>
      <c r="I497" s="133">
        <v>50000</v>
      </c>
      <c r="J497" s="38"/>
      <c r="K497" s="42" t="s">
        <v>2565</v>
      </c>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33"/>
      <c r="BV497" s="33"/>
      <c r="BW497" s="33"/>
      <c r="BX497" s="33"/>
      <c r="BY497" s="33"/>
      <c r="BZ497" s="33"/>
      <c r="CA497" s="33"/>
      <c r="CB497" s="33"/>
      <c r="CC497" s="33"/>
      <c r="CD497" s="33"/>
      <c r="CE497" s="33"/>
      <c r="CF497" s="33"/>
      <c r="CG497" s="33"/>
      <c r="CH497" s="33"/>
      <c r="CI497" s="33"/>
      <c r="CJ497" s="33"/>
      <c r="CK497" s="33"/>
      <c r="CL497" s="33"/>
      <c r="CM497" s="33"/>
      <c r="CN497" s="33"/>
      <c r="CO497" s="33"/>
      <c r="CP497" s="33"/>
      <c r="CQ497" s="33"/>
      <c r="CR497" s="33"/>
      <c r="CS497" s="33"/>
      <c r="CT497" s="33"/>
      <c r="CU497" s="33"/>
      <c r="CV497" s="33"/>
      <c r="CW497" s="33"/>
      <c r="CX497" s="33"/>
      <c r="CY497" s="33"/>
      <c r="CZ497" s="33"/>
      <c r="DA497" s="33"/>
      <c r="DB497" s="33"/>
      <c r="DC497" s="33"/>
      <c r="DD497" s="33"/>
      <c r="DE497" s="33"/>
      <c r="DF497" s="33"/>
      <c r="DG497" s="33"/>
      <c r="DH497" s="33"/>
      <c r="DI497" s="33"/>
      <c r="DJ497" s="33"/>
      <c r="DK497" s="33"/>
      <c r="DL497" s="33"/>
      <c r="DM497" s="33"/>
      <c r="DN497" s="33"/>
      <c r="DO497" s="33"/>
      <c r="DP497" s="33"/>
      <c r="DQ497" s="33"/>
      <c r="DR497" s="33"/>
      <c r="DS497" s="33"/>
      <c r="DT497" s="33"/>
      <c r="DU497" s="33"/>
      <c r="DV497" s="33"/>
      <c r="DW497" s="33"/>
      <c r="DX497" s="33"/>
      <c r="DY497" s="33"/>
      <c r="DZ497" s="33"/>
      <c r="EA497" s="33"/>
      <c r="EB497" s="33"/>
      <c r="EC497" s="33"/>
      <c r="ED497" s="33"/>
      <c r="EE497" s="33"/>
      <c r="EF497" s="33"/>
      <c r="EG497" s="33"/>
      <c r="EH497" s="33"/>
      <c r="EI497" s="33"/>
      <c r="EJ497" s="33"/>
      <c r="EK497" s="33"/>
      <c r="EL497" s="33"/>
      <c r="EM497" s="33"/>
      <c r="EN497" s="33"/>
      <c r="EO497" s="33"/>
      <c r="EP497" s="33"/>
      <c r="EQ497" s="33"/>
      <c r="ER497" s="33"/>
      <c r="ES497" s="33"/>
      <c r="ET497" s="33"/>
      <c r="EU497" s="33"/>
      <c r="EV497" s="33"/>
      <c r="EW497" s="33"/>
      <c r="EX497" s="33"/>
      <c r="EY497" s="33"/>
      <c r="EZ497" s="33"/>
      <c r="FA497" s="33"/>
      <c r="FB497" s="33"/>
      <c r="FC497" s="33"/>
      <c r="FD497" s="33"/>
      <c r="FE497" s="33"/>
      <c r="FF497" s="33"/>
      <c r="FG497" s="33"/>
      <c r="FH497" s="33"/>
      <c r="FI497" s="33"/>
      <c r="FJ497" s="33"/>
      <c r="FK497" s="33"/>
      <c r="FL497" s="33"/>
      <c r="FM497" s="33"/>
      <c r="FN497" s="33"/>
      <c r="FO497" s="33"/>
      <c r="FP497" s="33"/>
      <c r="FQ497" s="33"/>
      <c r="FR497" s="33"/>
      <c r="FS497" s="33"/>
      <c r="FT497" s="33"/>
      <c r="FU497" s="33"/>
      <c r="FV497" s="33"/>
      <c r="FW497" s="33"/>
      <c r="FX497" s="33"/>
      <c r="FY497" s="33"/>
      <c r="FZ497" s="33"/>
      <c r="GA497" s="33"/>
      <c r="GB497" s="33"/>
      <c r="GC497" s="33"/>
      <c r="GD497" s="33"/>
      <c r="GE497" s="33"/>
      <c r="GF497" s="33"/>
      <c r="GG497" s="33"/>
      <c r="GH497" s="33"/>
      <c r="GI497" s="33"/>
      <c r="GJ497" s="33"/>
      <c r="GK497" s="33"/>
      <c r="GL497" s="33"/>
      <c r="GM497" s="33"/>
      <c r="GN497" s="33"/>
      <c r="GO497" s="33"/>
      <c r="GP497" s="33"/>
      <c r="GQ497" s="33"/>
      <c r="GR497" s="33"/>
      <c r="GS497" s="33"/>
      <c r="GT497" s="33"/>
      <c r="GU497" s="33"/>
      <c r="GV497" s="33"/>
      <c r="GW497" s="33"/>
      <c r="GX497" s="33"/>
      <c r="GY497" s="33"/>
      <c r="GZ497" s="33"/>
      <c r="HA497" s="33"/>
      <c r="HB497" s="33"/>
      <c r="HC497" s="33"/>
      <c r="HD497" s="33"/>
      <c r="HE497" s="33"/>
      <c r="HF497" s="33"/>
      <c r="HG497" s="33"/>
      <c r="HH497" s="33"/>
      <c r="HI497" s="33"/>
      <c r="HJ497" s="33"/>
      <c r="HK497" s="33"/>
      <c r="HL497" s="33"/>
      <c r="HM497" s="33"/>
      <c r="HN497" s="33"/>
      <c r="HO497" s="33"/>
      <c r="HP497" s="33"/>
      <c r="HQ497" s="33"/>
      <c r="HR497" s="33"/>
      <c r="HS497" s="33"/>
      <c r="HT497" s="33"/>
      <c r="HU497" s="33"/>
      <c r="HV497" s="33"/>
      <c r="HW497" s="33"/>
      <c r="HX497" s="33"/>
      <c r="HY497" s="33"/>
      <c r="HZ497" s="33"/>
      <c r="IA497" s="33"/>
    </row>
    <row r="498" spans="2:235" s="40" customFormat="1" ht="31.5" x14ac:dyDescent="0.25">
      <c r="B498" s="177"/>
      <c r="C498" s="80">
        <v>491</v>
      </c>
      <c r="D498" s="80" t="s">
        <v>3241</v>
      </c>
      <c r="E498" s="42" t="s">
        <v>1757</v>
      </c>
      <c r="F498" s="45" t="s">
        <v>1471</v>
      </c>
      <c r="G498" s="80" t="s">
        <v>3852</v>
      </c>
      <c r="H498" s="80" t="s">
        <v>3853</v>
      </c>
      <c r="I498" s="133">
        <v>25000</v>
      </c>
      <c r="J498" s="38"/>
      <c r="K498" s="42" t="s">
        <v>3457</v>
      </c>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c r="BD498" s="33"/>
      <c r="BE498" s="33"/>
      <c r="BF498" s="33"/>
      <c r="BG498" s="33"/>
      <c r="BH498" s="33"/>
      <c r="BI498" s="33"/>
      <c r="BJ498" s="33"/>
      <c r="BK498" s="33"/>
      <c r="BL498" s="33"/>
      <c r="BM498" s="33"/>
      <c r="BN498" s="33"/>
      <c r="BO498" s="33"/>
      <c r="BP498" s="33"/>
      <c r="BQ498" s="33"/>
      <c r="BR498" s="33"/>
      <c r="BS498" s="33"/>
      <c r="BT498" s="33"/>
      <c r="BU498" s="33"/>
      <c r="BV498" s="33"/>
      <c r="BW498" s="33"/>
      <c r="BX498" s="33"/>
      <c r="BY498" s="33"/>
      <c r="BZ498" s="33"/>
      <c r="CA498" s="33"/>
      <c r="CB498" s="33"/>
      <c r="CC498" s="33"/>
      <c r="CD498" s="33"/>
      <c r="CE498" s="33"/>
      <c r="CF498" s="33"/>
      <c r="CG498" s="33"/>
      <c r="CH498" s="33"/>
      <c r="CI498" s="33"/>
      <c r="CJ498" s="33"/>
      <c r="CK498" s="33"/>
      <c r="CL498" s="33"/>
      <c r="CM498" s="33"/>
      <c r="CN498" s="33"/>
      <c r="CO498" s="33"/>
      <c r="CP498" s="33"/>
      <c r="CQ498" s="33"/>
      <c r="CR498" s="33"/>
      <c r="CS498" s="33"/>
      <c r="CT498" s="33"/>
      <c r="CU498" s="33"/>
      <c r="CV498" s="33"/>
      <c r="CW498" s="33"/>
      <c r="CX498" s="33"/>
      <c r="CY498" s="33"/>
      <c r="CZ498" s="33"/>
      <c r="DA498" s="33"/>
      <c r="DB498" s="33"/>
      <c r="DC498" s="33"/>
      <c r="DD498" s="33"/>
      <c r="DE498" s="33"/>
      <c r="DF498" s="33"/>
      <c r="DG498" s="33"/>
      <c r="DH498" s="33"/>
      <c r="DI498" s="33"/>
      <c r="DJ498" s="33"/>
      <c r="DK498" s="33"/>
      <c r="DL498" s="33"/>
      <c r="DM498" s="33"/>
      <c r="DN498" s="33"/>
      <c r="DO498" s="33"/>
      <c r="DP498" s="33"/>
      <c r="DQ498" s="33"/>
      <c r="DR498" s="33"/>
      <c r="DS498" s="33"/>
      <c r="DT498" s="33"/>
      <c r="DU498" s="33"/>
      <c r="DV498" s="33"/>
      <c r="DW498" s="33"/>
      <c r="DX498" s="33"/>
      <c r="DY498" s="33"/>
      <c r="DZ498" s="33"/>
      <c r="EA498" s="33"/>
      <c r="EB498" s="33"/>
      <c r="EC498" s="33"/>
      <c r="ED498" s="33"/>
      <c r="EE498" s="33"/>
      <c r="EF498" s="33"/>
      <c r="EG498" s="33"/>
      <c r="EH498" s="33"/>
      <c r="EI498" s="33"/>
      <c r="EJ498" s="33"/>
      <c r="EK498" s="33"/>
      <c r="EL498" s="33"/>
      <c r="EM498" s="33"/>
      <c r="EN498" s="33"/>
      <c r="EO498" s="33"/>
      <c r="EP498" s="33"/>
      <c r="EQ498" s="33"/>
      <c r="ER498" s="33"/>
      <c r="ES498" s="33"/>
      <c r="ET498" s="33"/>
      <c r="EU498" s="33"/>
      <c r="EV498" s="33"/>
      <c r="EW498" s="33"/>
      <c r="EX498" s="33"/>
      <c r="EY498" s="33"/>
      <c r="EZ498" s="33"/>
      <c r="FA498" s="33"/>
      <c r="FB498" s="33"/>
      <c r="FC498" s="33"/>
      <c r="FD498" s="33"/>
      <c r="FE498" s="33"/>
      <c r="FF498" s="33"/>
      <c r="FG498" s="33"/>
      <c r="FH498" s="33"/>
      <c r="FI498" s="33"/>
      <c r="FJ498" s="33"/>
      <c r="FK498" s="33"/>
      <c r="FL498" s="33"/>
      <c r="FM498" s="33"/>
      <c r="FN498" s="33"/>
      <c r="FO498" s="33"/>
      <c r="FP498" s="33"/>
      <c r="FQ498" s="33"/>
      <c r="FR498" s="33"/>
      <c r="FS498" s="33"/>
      <c r="FT498" s="33"/>
      <c r="FU498" s="33"/>
      <c r="FV498" s="33"/>
      <c r="FW498" s="33"/>
      <c r="FX498" s="33"/>
      <c r="FY498" s="33"/>
      <c r="FZ498" s="33"/>
      <c r="GA498" s="33"/>
      <c r="GB498" s="33"/>
      <c r="GC498" s="33"/>
      <c r="GD498" s="33"/>
      <c r="GE498" s="33"/>
      <c r="GF498" s="33"/>
      <c r="GG498" s="33"/>
      <c r="GH498" s="33"/>
      <c r="GI498" s="33"/>
      <c r="GJ498" s="33"/>
      <c r="GK498" s="33"/>
      <c r="GL498" s="33"/>
      <c r="GM498" s="33"/>
      <c r="GN498" s="33"/>
      <c r="GO498" s="33"/>
      <c r="GP498" s="33"/>
      <c r="GQ498" s="33"/>
      <c r="GR498" s="33"/>
      <c r="GS498" s="33"/>
      <c r="GT498" s="33"/>
      <c r="GU498" s="33"/>
      <c r="GV498" s="33"/>
      <c r="GW498" s="33"/>
      <c r="GX498" s="33"/>
      <c r="GY498" s="33"/>
      <c r="GZ498" s="33"/>
      <c r="HA498" s="33"/>
      <c r="HB498" s="33"/>
      <c r="HC498" s="33"/>
      <c r="HD498" s="33"/>
      <c r="HE498" s="33"/>
      <c r="HF498" s="33"/>
      <c r="HG498" s="33"/>
      <c r="HH498" s="33"/>
      <c r="HI498" s="33"/>
      <c r="HJ498" s="33"/>
      <c r="HK498" s="33"/>
      <c r="HL498" s="33"/>
      <c r="HM498" s="33"/>
      <c r="HN498" s="33"/>
      <c r="HO498" s="33"/>
      <c r="HP498" s="33"/>
      <c r="HQ498" s="33"/>
      <c r="HR498" s="33"/>
      <c r="HS498" s="33"/>
      <c r="HT498" s="33"/>
      <c r="HU498" s="33"/>
      <c r="HV498" s="33"/>
      <c r="HW498" s="33"/>
      <c r="HX498" s="33"/>
      <c r="HY498" s="33"/>
      <c r="HZ498" s="33"/>
      <c r="IA498" s="33"/>
    </row>
    <row r="499" spans="2:235" s="40" customFormat="1" ht="31.5" x14ac:dyDescent="0.25">
      <c r="B499" s="177"/>
      <c r="C499" s="80">
        <v>492</v>
      </c>
      <c r="D499" s="80" t="s">
        <v>4244</v>
      </c>
      <c r="E499" s="42" t="s">
        <v>1757</v>
      </c>
      <c r="F499" s="45" t="s">
        <v>1476</v>
      </c>
      <c r="G499" s="80" t="s">
        <v>3854</v>
      </c>
      <c r="H499" s="80" t="s">
        <v>3855</v>
      </c>
      <c r="I499" s="133">
        <v>220000</v>
      </c>
      <c r="J499" s="38"/>
      <c r="K499" s="42" t="s">
        <v>3458</v>
      </c>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c r="BJ499" s="33"/>
      <c r="BK499" s="33"/>
      <c r="BL499" s="33"/>
      <c r="BM499" s="33"/>
      <c r="BN499" s="33"/>
      <c r="BO499" s="33"/>
      <c r="BP499" s="33"/>
      <c r="BQ499" s="33"/>
      <c r="BR499" s="33"/>
      <c r="BS499" s="33"/>
      <c r="BT499" s="33"/>
      <c r="BU499" s="33"/>
      <c r="BV499" s="33"/>
      <c r="BW499" s="33"/>
      <c r="BX499" s="33"/>
      <c r="BY499" s="33"/>
      <c r="BZ499" s="33"/>
      <c r="CA499" s="33"/>
      <c r="CB499" s="33"/>
      <c r="CC499" s="33"/>
      <c r="CD499" s="33"/>
      <c r="CE499" s="33"/>
      <c r="CF499" s="33"/>
      <c r="CG499" s="33"/>
      <c r="CH499" s="33"/>
      <c r="CI499" s="33"/>
      <c r="CJ499" s="33"/>
      <c r="CK499" s="33"/>
      <c r="CL499" s="33"/>
      <c r="CM499" s="33"/>
      <c r="CN499" s="33"/>
      <c r="CO499" s="33"/>
      <c r="CP499" s="33"/>
      <c r="CQ499" s="33"/>
      <c r="CR499" s="33"/>
      <c r="CS499" s="33"/>
      <c r="CT499" s="33"/>
      <c r="CU499" s="33"/>
      <c r="CV499" s="33"/>
      <c r="CW499" s="33"/>
      <c r="CX499" s="33"/>
      <c r="CY499" s="33"/>
      <c r="CZ499" s="33"/>
      <c r="DA499" s="33"/>
      <c r="DB499" s="33"/>
      <c r="DC499" s="33"/>
      <c r="DD499" s="33"/>
      <c r="DE499" s="33"/>
      <c r="DF499" s="33"/>
      <c r="DG499" s="33"/>
      <c r="DH499" s="33"/>
      <c r="DI499" s="33"/>
      <c r="DJ499" s="33"/>
      <c r="DK499" s="33"/>
      <c r="DL499" s="33"/>
      <c r="DM499" s="33"/>
      <c r="DN499" s="33"/>
      <c r="DO499" s="33"/>
      <c r="DP499" s="33"/>
      <c r="DQ499" s="33"/>
      <c r="DR499" s="33"/>
      <c r="DS499" s="33"/>
      <c r="DT499" s="33"/>
      <c r="DU499" s="33"/>
      <c r="DV499" s="33"/>
      <c r="DW499" s="33"/>
      <c r="DX499" s="33"/>
      <c r="DY499" s="33"/>
      <c r="DZ499" s="33"/>
      <c r="EA499" s="33"/>
      <c r="EB499" s="33"/>
      <c r="EC499" s="33"/>
      <c r="ED499" s="33"/>
      <c r="EE499" s="33"/>
      <c r="EF499" s="33"/>
      <c r="EG499" s="33"/>
      <c r="EH499" s="33"/>
      <c r="EI499" s="33"/>
      <c r="EJ499" s="33"/>
      <c r="EK499" s="33"/>
      <c r="EL499" s="33"/>
      <c r="EM499" s="33"/>
      <c r="EN499" s="33"/>
      <c r="EO499" s="33"/>
      <c r="EP499" s="33"/>
      <c r="EQ499" s="33"/>
      <c r="ER499" s="33"/>
      <c r="ES499" s="33"/>
      <c r="ET499" s="33"/>
      <c r="EU499" s="33"/>
      <c r="EV499" s="33"/>
      <c r="EW499" s="33"/>
      <c r="EX499" s="33"/>
      <c r="EY499" s="33"/>
      <c r="EZ499" s="33"/>
      <c r="FA499" s="33"/>
      <c r="FB499" s="33"/>
      <c r="FC499" s="33"/>
      <c r="FD499" s="33"/>
      <c r="FE499" s="33"/>
      <c r="FF499" s="33"/>
      <c r="FG499" s="33"/>
      <c r="FH499" s="33"/>
      <c r="FI499" s="33"/>
      <c r="FJ499" s="33"/>
      <c r="FK499" s="33"/>
      <c r="FL499" s="33"/>
      <c r="FM499" s="33"/>
      <c r="FN499" s="33"/>
      <c r="FO499" s="33"/>
      <c r="FP499" s="33"/>
      <c r="FQ499" s="33"/>
      <c r="FR499" s="33"/>
      <c r="FS499" s="33"/>
      <c r="FT499" s="33"/>
      <c r="FU499" s="33"/>
      <c r="FV499" s="33"/>
      <c r="FW499" s="33"/>
      <c r="FX499" s="33"/>
      <c r="FY499" s="33"/>
      <c r="FZ499" s="33"/>
      <c r="GA499" s="33"/>
      <c r="GB499" s="33"/>
      <c r="GC499" s="33"/>
      <c r="GD499" s="33"/>
      <c r="GE499" s="33"/>
      <c r="GF499" s="33"/>
      <c r="GG499" s="33"/>
      <c r="GH499" s="33"/>
      <c r="GI499" s="33"/>
      <c r="GJ499" s="33"/>
      <c r="GK499" s="33"/>
      <c r="GL499" s="33"/>
      <c r="GM499" s="33"/>
      <c r="GN499" s="33"/>
      <c r="GO499" s="33"/>
      <c r="GP499" s="33"/>
      <c r="GQ499" s="33"/>
      <c r="GR499" s="33"/>
      <c r="GS499" s="33"/>
      <c r="GT499" s="33"/>
      <c r="GU499" s="33"/>
      <c r="GV499" s="33"/>
      <c r="GW499" s="33"/>
      <c r="GX499" s="33"/>
      <c r="GY499" s="33"/>
      <c r="GZ499" s="33"/>
      <c r="HA499" s="33"/>
      <c r="HB499" s="33"/>
      <c r="HC499" s="33"/>
      <c r="HD499" s="33"/>
      <c r="HE499" s="33"/>
      <c r="HF499" s="33"/>
      <c r="HG499" s="33"/>
      <c r="HH499" s="33"/>
      <c r="HI499" s="33"/>
      <c r="HJ499" s="33"/>
      <c r="HK499" s="33"/>
      <c r="HL499" s="33"/>
      <c r="HM499" s="33"/>
      <c r="HN499" s="33"/>
      <c r="HO499" s="33"/>
      <c r="HP499" s="33"/>
      <c r="HQ499" s="33"/>
      <c r="HR499" s="33"/>
      <c r="HS499" s="33"/>
      <c r="HT499" s="33"/>
      <c r="HU499" s="33"/>
      <c r="HV499" s="33"/>
      <c r="HW499" s="33"/>
      <c r="HX499" s="33"/>
      <c r="HY499" s="33"/>
      <c r="HZ499" s="33"/>
      <c r="IA499" s="33"/>
    </row>
    <row r="500" spans="2:235" s="40" customFormat="1" ht="31.5" x14ac:dyDescent="0.25">
      <c r="B500" s="177"/>
      <c r="C500" s="80">
        <v>493</v>
      </c>
      <c r="D500" s="80" t="s">
        <v>3289</v>
      </c>
      <c r="E500" s="42" t="s">
        <v>1757</v>
      </c>
      <c r="F500" s="42" t="s">
        <v>1482</v>
      </c>
      <c r="G500" s="80" t="s">
        <v>3856</v>
      </c>
      <c r="H500" s="80" t="s">
        <v>3857</v>
      </c>
      <c r="I500" s="133">
        <v>48020</v>
      </c>
      <c r="J500" s="38"/>
      <c r="K500" s="42" t="s">
        <v>3459</v>
      </c>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c r="BF500" s="33"/>
      <c r="BG500" s="33"/>
      <c r="BH500" s="33"/>
      <c r="BI500" s="33"/>
      <c r="BJ500" s="33"/>
      <c r="BK500" s="33"/>
      <c r="BL500" s="33"/>
      <c r="BM500" s="33"/>
      <c r="BN500" s="33"/>
      <c r="BO500" s="33"/>
      <c r="BP500" s="33"/>
      <c r="BQ500" s="33"/>
      <c r="BR500" s="33"/>
      <c r="BS500" s="33"/>
      <c r="BT500" s="33"/>
      <c r="BU500" s="33"/>
      <c r="BV500" s="33"/>
      <c r="BW500" s="33"/>
      <c r="BX500" s="33"/>
      <c r="BY500" s="33"/>
      <c r="BZ500" s="33"/>
      <c r="CA500" s="33"/>
      <c r="CB500" s="33"/>
      <c r="CC500" s="33"/>
      <c r="CD500" s="33"/>
      <c r="CE500" s="33"/>
      <c r="CF500" s="33"/>
      <c r="CG500" s="33"/>
      <c r="CH500" s="33"/>
      <c r="CI500" s="33"/>
      <c r="CJ500" s="33"/>
      <c r="CK500" s="33"/>
      <c r="CL500" s="33"/>
      <c r="CM500" s="33"/>
      <c r="CN500" s="33"/>
      <c r="CO500" s="33"/>
      <c r="CP500" s="33"/>
      <c r="CQ500" s="33"/>
      <c r="CR500" s="33"/>
      <c r="CS500" s="33"/>
      <c r="CT500" s="33"/>
      <c r="CU500" s="33"/>
      <c r="CV500" s="33"/>
      <c r="CW500" s="33"/>
      <c r="CX500" s="33"/>
      <c r="CY500" s="33"/>
      <c r="CZ500" s="33"/>
      <c r="DA500" s="33"/>
      <c r="DB500" s="33"/>
      <c r="DC500" s="33"/>
      <c r="DD500" s="33"/>
      <c r="DE500" s="33"/>
      <c r="DF500" s="33"/>
      <c r="DG500" s="33"/>
      <c r="DH500" s="33"/>
      <c r="DI500" s="33"/>
      <c r="DJ500" s="33"/>
      <c r="DK500" s="33"/>
      <c r="DL500" s="33"/>
      <c r="DM500" s="33"/>
      <c r="DN500" s="33"/>
      <c r="DO500" s="33"/>
      <c r="DP500" s="33"/>
      <c r="DQ500" s="33"/>
      <c r="DR500" s="33"/>
      <c r="DS500" s="33"/>
      <c r="DT500" s="33"/>
      <c r="DU500" s="33"/>
      <c r="DV500" s="33"/>
      <c r="DW500" s="33"/>
      <c r="DX500" s="33"/>
      <c r="DY500" s="33"/>
      <c r="DZ500" s="33"/>
      <c r="EA500" s="33"/>
      <c r="EB500" s="33"/>
      <c r="EC500" s="33"/>
      <c r="ED500" s="33"/>
      <c r="EE500" s="33"/>
      <c r="EF500" s="33"/>
      <c r="EG500" s="33"/>
      <c r="EH500" s="33"/>
      <c r="EI500" s="33"/>
      <c r="EJ500" s="33"/>
      <c r="EK500" s="33"/>
      <c r="EL500" s="33"/>
      <c r="EM500" s="33"/>
      <c r="EN500" s="33"/>
      <c r="EO500" s="33"/>
      <c r="EP500" s="33"/>
      <c r="EQ500" s="33"/>
      <c r="ER500" s="33"/>
      <c r="ES500" s="33"/>
      <c r="ET500" s="33"/>
      <c r="EU500" s="33"/>
      <c r="EV500" s="33"/>
      <c r="EW500" s="33"/>
      <c r="EX500" s="33"/>
      <c r="EY500" s="33"/>
      <c r="EZ500" s="33"/>
      <c r="FA500" s="33"/>
      <c r="FB500" s="33"/>
      <c r="FC500" s="33"/>
      <c r="FD500" s="33"/>
      <c r="FE500" s="33"/>
      <c r="FF500" s="33"/>
      <c r="FG500" s="33"/>
      <c r="FH500" s="33"/>
      <c r="FI500" s="33"/>
      <c r="FJ500" s="33"/>
      <c r="FK500" s="33"/>
      <c r="FL500" s="33"/>
      <c r="FM500" s="33"/>
      <c r="FN500" s="33"/>
      <c r="FO500" s="33"/>
      <c r="FP500" s="33"/>
      <c r="FQ500" s="33"/>
      <c r="FR500" s="33"/>
      <c r="FS500" s="33"/>
      <c r="FT500" s="33"/>
      <c r="FU500" s="33"/>
      <c r="FV500" s="33"/>
      <c r="FW500" s="33"/>
      <c r="FX500" s="33"/>
      <c r="FY500" s="33"/>
      <c r="FZ500" s="33"/>
      <c r="GA500" s="33"/>
      <c r="GB500" s="33"/>
      <c r="GC500" s="33"/>
      <c r="GD500" s="33"/>
      <c r="GE500" s="33"/>
      <c r="GF500" s="33"/>
      <c r="GG500" s="33"/>
      <c r="GH500" s="33"/>
      <c r="GI500" s="33"/>
      <c r="GJ500" s="33"/>
      <c r="GK500" s="33"/>
      <c r="GL500" s="33"/>
      <c r="GM500" s="33"/>
      <c r="GN500" s="33"/>
      <c r="GO500" s="33"/>
      <c r="GP500" s="33"/>
      <c r="GQ500" s="33"/>
      <c r="GR500" s="33"/>
      <c r="GS500" s="33"/>
      <c r="GT500" s="33"/>
      <c r="GU500" s="33"/>
      <c r="GV500" s="33"/>
      <c r="GW500" s="33"/>
      <c r="GX500" s="33"/>
      <c r="GY500" s="33"/>
      <c r="GZ500" s="33"/>
      <c r="HA500" s="33"/>
      <c r="HB500" s="33"/>
      <c r="HC500" s="33"/>
      <c r="HD500" s="33"/>
      <c r="HE500" s="33"/>
      <c r="HF500" s="33"/>
      <c r="HG500" s="33"/>
      <c r="HH500" s="33"/>
      <c r="HI500" s="33"/>
      <c r="HJ500" s="33"/>
      <c r="HK500" s="33"/>
      <c r="HL500" s="33"/>
      <c r="HM500" s="33"/>
      <c r="HN500" s="33"/>
      <c r="HO500" s="33"/>
      <c r="HP500" s="33"/>
      <c r="HQ500" s="33"/>
      <c r="HR500" s="33"/>
      <c r="HS500" s="33"/>
      <c r="HT500" s="33"/>
      <c r="HU500" s="33"/>
      <c r="HV500" s="33"/>
      <c r="HW500" s="33"/>
      <c r="HX500" s="33"/>
      <c r="HY500" s="33"/>
      <c r="HZ500" s="33"/>
      <c r="IA500" s="33"/>
    </row>
    <row r="501" spans="2:235" s="40" customFormat="1" ht="47.25" x14ac:dyDescent="0.25">
      <c r="B501" s="177"/>
      <c r="C501" s="80">
        <v>494</v>
      </c>
      <c r="D501" s="80" t="s">
        <v>3290</v>
      </c>
      <c r="E501" s="42" t="s">
        <v>1757</v>
      </c>
      <c r="F501" s="45" t="s">
        <v>1483</v>
      </c>
      <c r="G501" s="80" t="s">
        <v>3858</v>
      </c>
      <c r="H501" s="80" t="s">
        <v>3859</v>
      </c>
      <c r="I501" s="133">
        <v>40942</v>
      </c>
      <c r="J501" s="38"/>
      <c r="K501" s="42" t="s">
        <v>3460</v>
      </c>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3"/>
      <c r="BF501" s="33"/>
      <c r="BG501" s="33"/>
      <c r="BH501" s="33"/>
      <c r="BI501" s="33"/>
      <c r="BJ501" s="33"/>
      <c r="BK501" s="33"/>
      <c r="BL501" s="33"/>
      <c r="BM501" s="33"/>
      <c r="BN501" s="33"/>
      <c r="BO501" s="33"/>
      <c r="BP501" s="33"/>
      <c r="BQ501" s="33"/>
      <c r="BR501" s="33"/>
      <c r="BS501" s="33"/>
      <c r="BT501" s="33"/>
      <c r="BU501" s="33"/>
      <c r="BV501" s="33"/>
      <c r="BW501" s="33"/>
      <c r="BX501" s="33"/>
      <c r="BY501" s="33"/>
      <c r="BZ501" s="33"/>
      <c r="CA501" s="33"/>
      <c r="CB501" s="33"/>
      <c r="CC501" s="33"/>
      <c r="CD501" s="33"/>
      <c r="CE501" s="33"/>
      <c r="CF501" s="33"/>
      <c r="CG501" s="33"/>
      <c r="CH501" s="33"/>
      <c r="CI501" s="33"/>
      <c r="CJ501" s="33"/>
      <c r="CK501" s="33"/>
      <c r="CL501" s="33"/>
      <c r="CM501" s="33"/>
      <c r="CN501" s="33"/>
      <c r="CO501" s="33"/>
      <c r="CP501" s="33"/>
      <c r="CQ501" s="33"/>
      <c r="CR501" s="33"/>
      <c r="CS501" s="33"/>
      <c r="CT501" s="33"/>
      <c r="CU501" s="33"/>
      <c r="CV501" s="33"/>
      <c r="CW501" s="33"/>
      <c r="CX501" s="33"/>
      <c r="CY501" s="33"/>
      <c r="CZ501" s="33"/>
      <c r="DA501" s="33"/>
      <c r="DB501" s="33"/>
      <c r="DC501" s="33"/>
      <c r="DD501" s="33"/>
      <c r="DE501" s="33"/>
      <c r="DF501" s="33"/>
      <c r="DG501" s="33"/>
      <c r="DH501" s="33"/>
      <c r="DI501" s="33"/>
      <c r="DJ501" s="33"/>
      <c r="DK501" s="33"/>
      <c r="DL501" s="33"/>
      <c r="DM501" s="33"/>
      <c r="DN501" s="33"/>
      <c r="DO501" s="33"/>
      <c r="DP501" s="33"/>
      <c r="DQ501" s="33"/>
      <c r="DR501" s="33"/>
      <c r="DS501" s="33"/>
      <c r="DT501" s="33"/>
      <c r="DU501" s="33"/>
      <c r="DV501" s="33"/>
      <c r="DW501" s="33"/>
      <c r="DX501" s="33"/>
      <c r="DY501" s="33"/>
      <c r="DZ501" s="33"/>
      <c r="EA501" s="33"/>
      <c r="EB501" s="33"/>
      <c r="EC501" s="33"/>
      <c r="ED501" s="33"/>
      <c r="EE501" s="33"/>
      <c r="EF501" s="33"/>
      <c r="EG501" s="33"/>
      <c r="EH501" s="33"/>
      <c r="EI501" s="33"/>
      <c r="EJ501" s="33"/>
      <c r="EK501" s="33"/>
      <c r="EL501" s="33"/>
      <c r="EM501" s="33"/>
      <c r="EN501" s="33"/>
      <c r="EO501" s="33"/>
      <c r="EP501" s="33"/>
      <c r="EQ501" s="33"/>
      <c r="ER501" s="33"/>
      <c r="ES501" s="33"/>
      <c r="ET501" s="33"/>
      <c r="EU501" s="33"/>
      <c r="EV501" s="33"/>
      <c r="EW501" s="33"/>
      <c r="EX501" s="33"/>
      <c r="EY501" s="33"/>
      <c r="EZ501" s="33"/>
      <c r="FA501" s="33"/>
      <c r="FB501" s="33"/>
      <c r="FC501" s="33"/>
      <c r="FD501" s="33"/>
      <c r="FE501" s="33"/>
      <c r="FF501" s="33"/>
      <c r="FG501" s="33"/>
      <c r="FH501" s="33"/>
      <c r="FI501" s="33"/>
      <c r="FJ501" s="33"/>
      <c r="FK501" s="33"/>
      <c r="FL501" s="33"/>
      <c r="FM501" s="33"/>
      <c r="FN501" s="33"/>
      <c r="FO501" s="33"/>
      <c r="FP501" s="33"/>
      <c r="FQ501" s="33"/>
      <c r="FR501" s="33"/>
      <c r="FS501" s="33"/>
      <c r="FT501" s="33"/>
      <c r="FU501" s="33"/>
      <c r="FV501" s="33"/>
      <c r="FW501" s="33"/>
      <c r="FX501" s="33"/>
      <c r="FY501" s="33"/>
      <c r="FZ501" s="33"/>
      <c r="GA501" s="33"/>
      <c r="GB501" s="33"/>
      <c r="GC501" s="33"/>
      <c r="GD501" s="33"/>
      <c r="GE501" s="33"/>
      <c r="GF501" s="33"/>
      <c r="GG501" s="33"/>
      <c r="GH501" s="33"/>
      <c r="GI501" s="33"/>
      <c r="GJ501" s="33"/>
      <c r="GK501" s="33"/>
      <c r="GL501" s="33"/>
      <c r="GM501" s="33"/>
      <c r="GN501" s="33"/>
      <c r="GO501" s="33"/>
      <c r="GP501" s="33"/>
      <c r="GQ501" s="33"/>
      <c r="GR501" s="33"/>
      <c r="GS501" s="33"/>
      <c r="GT501" s="33"/>
      <c r="GU501" s="33"/>
      <c r="GV501" s="33"/>
      <c r="GW501" s="33"/>
      <c r="GX501" s="33"/>
      <c r="GY501" s="33"/>
      <c r="GZ501" s="33"/>
      <c r="HA501" s="33"/>
      <c r="HB501" s="33"/>
      <c r="HC501" s="33"/>
      <c r="HD501" s="33"/>
      <c r="HE501" s="33"/>
      <c r="HF501" s="33"/>
      <c r="HG501" s="33"/>
      <c r="HH501" s="33"/>
      <c r="HI501" s="33"/>
      <c r="HJ501" s="33"/>
      <c r="HK501" s="33"/>
      <c r="HL501" s="33"/>
      <c r="HM501" s="33"/>
      <c r="HN501" s="33"/>
      <c r="HO501" s="33"/>
      <c r="HP501" s="33"/>
      <c r="HQ501" s="33"/>
      <c r="HR501" s="33"/>
      <c r="HS501" s="33"/>
      <c r="HT501" s="33"/>
      <c r="HU501" s="33"/>
      <c r="HV501" s="33"/>
      <c r="HW501" s="33"/>
      <c r="HX501" s="33"/>
      <c r="HY501" s="33"/>
      <c r="HZ501" s="33"/>
      <c r="IA501" s="33"/>
    </row>
    <row r="502" spans="2:235" s="40" customFormat="1" ht="31.5" x14ac:dyDescent="0.25">
      <c r="B502" s="177"/>
      <c r="C502" s="80">
        <v>495</v>
      </c>
      <c r="D502" s="80" t="s">
        <v>3376</v>
      </c>
      <c r="E502" s="42" t="s">
        <v>1757</v>
      </c>
      <c r="F502" s="42" t="s">
        <v>1485</v>
      </c>
      <c r="G502" s="80" t="s">
        <v>3860</v>
      </c>
      <c r="H502" s="80" t="s">
        <v>3861</v>
      </c>
      <c r="I502" s="133">
        <v>265000</v>
      </c>
      <c r="J502" s="38"/>
      <c r="K502" s="42" t="s">
        <v>3461</v>
      </c>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c r="BJ502" s="33"/>
      <c r="BK502" s="33"/>
      <c r="BL502" s="33"/>
      <c r="BM502" s="33"/>
      <c r="BN502" s="33"/>
      <c r="BO502" s="33"/>
      <c r="BP502" s="33"/>
      <c r="BQ502" s="33"/>
      <c r="BR502" s="33"/>
      <c r="BS502" s="33"/>
      <c r="BT502" s="33"/>
      <c r="BU502" s="33"/>
      <c r="BV502" s="33"/>
      <c r="BW502" s="33"/>
      <c r="BX502" s="33"/>
      <c r="BY502" s="33"/>
      <c r="BZ502" s="33"/>
      <c r="CA502" s="33"/>
      <c r="CB502" s="33"/>
      <c r="CC502" s="33"/>
      <c r="CD502" s="33"/>
      <c r="CE502" s="33"/>
      <c r="CF502" s="33"/>
      <c r="CG502" s="33"/>
      <c r="CH502" s="33"/>
      <c r="CI502" s="33"/>
      <c r="CJ502" s="33"/>
      <c r="CK502" s="33"/>
      <c r="CL502" s="33"/>
      <c r="CM502" s="33"/>
      <c r="CN502" s="33"/>
      <c r="CO502" s="33"/>
      <c r="CP502" s="33"/>
      <c r="CQ502" s="33"/>
      <c r="CR502" s="33"/>
      <c r="CS502" s="33"/>
      <c r="CT502" s="33"/>
      <c r="CU502" s="33"/>
      <c r="CV502" s="33"/>
      <c r="CW502" s="33"/>
      <c r="CX502" s="33"/>
      <c r="CY502" s="33"/>
      <c r="CZ502" s="33"/>
      <c r="DA502" s="33"/>
      <c r="DB502" s="33"/>
      <c r="DC502" s="33"/>
      <c r="DD502" s="33"/>
      <c r="DE502" s="33"/>
      <c r="DF502" s="33"/>
      <c r="DG502" s="33"/>
      <c r="DH502" s="33"/>
      <c r="DI502" s="33"/>
      <c r="DJ502" s="33"/>
      <c r="DK502" s="33"/>
      <c r="DL502" s="33"/>
      <c r="DM502" s="33"/>
      <c r="DN502" s="33"/>
      <c r="DO502" s="33"/>
      <c r="DP502" s="33"/>
      <c r="DQ502" s="33"/>
      <c r="DR502" s="33"/>
      <c r="DS502" s="33"/>
      <c r="DT502" s="33"/>
      <c r="DU502" s="33"/>
      <c r="DV502" s="33"/>
      <c r="DW502" s="33"/>
      <c r="DX502" s="33"/>
      <c r="DY502" s="33"/>
      <c r="DZ502" s="33"/>
      <c r="EA502" s="33"/>
      <c r="EB502" s="33"/>
      <c r="EC502" s="33"/>
      <c r="ED502" s="33"/>
      <c r="EE502" s="33"/>
      <c r="EF502" s="33"/>
      <c r="EG502" s="33"/>
      <c r="EH502" s="33"/>
      <c r="EI502" s="33"/>
      <c r="EJ502" s="33"/>
      <c r="EK502" s="33"/>
      <c r="EL502" s="33"/>
      <c r="EM502" s="33"/>
      <c r="EN502" s="33"/>
      <c r="EO502" s="33"/>
      <c r="EP502" s="33"/>
      <c r="EQ502" s="33"/>
      <c r="ER502" s="33"/>
      <c r="ES502" s="33"/>
      <c r="ET502" s="33"/>
      <c r="EU502" s="33"/>
      <c r="EV502" s="33"/>
      <c r="EW502" s="33"/>
      <c r="EX502" s="33"/>
      <c r="EY502" s="33"/>
      <c r="EZ502" s="33"/>
      <c r="FA502" s="33"/>
      <c r="FB502" s="33"/>
      <c r="FC502" s="33"/>
      <c r="FD502" s="33"/>
      <c r="FE502" s="33"/>
      <c r="FF502" s="33"/>
      <c r="FG502" s="33"/>
      <c r="FH502" s="33"/>
      <c r="FI502" s="33"/>
      <c r="FJ502" s="33"/>
      <c r="FK502" s="33"/>
      <c r="FL502" s="33"/>
      <c r="FM502" s="33"/>
      <c r="FN502" s="33"/>
      <c r="FO502" s="33"/>
      <c r="FP502" s="33"/>
      <c r="FQ502" s="33"/>
      <c r="FR502" s="33"/>
      <c r="FS502" s="33"/>
      <c r="FT502" s="33"/>
      <c r="FU502" s="33"/>
      <c r="FV502" s="33"/>
      <c r="FW502" s="33"/>
      <c r="FX502" s="33"/>
      <c r="FY502" s="33"/>
      <c r="FZ502" s="33"/>
      <c r="GA502" s="33"/>
      <c r="GB502" s="33"/>
      <c r="GC502" s="33"/>
      <c r="GD502" s="33"/>
      <c r="GE502" s="33"/>
      <c r="GF502" s="33"/>
      <c r="GG502" s="33"/>
      <c r="GH502" s="33"/>
      <c r="GI502" s="33"/>
      <c r="GJ502" s="33"/>
      <c r="GK502" s="33"/>
      <c r="GL502" s="33"/>
      <c r="GM502" s="33"/>
      <c r="GN502" s="33"/>
      <c r="GO502" s="33"/>
      <c r="GP502" s="33"/>
      <c r="GQ502" s="33"/>
      <c r="GR502" s="33"/>
      <c r="GS502" s="33"/>
      <c r="GT502" s="33"/>
      <c r="GU502" s="33"/>
      <c r="GV502" s="33"/>
      <c r="GW502" s="33"/>
      <c r="GX502" s="33"/>
      <c r="GY502" s="33"/>
      <c r="GZ502" s="33"/>
      <c r="HA502" s="33"/>
      <c r="HB502" s="33"/>
      <c r="HC502" s="33"/>
      <c r="HD502" s="33"/>
      <c r="HE502" s="33"/>
      <c r="HF502" s="33"/>
      <c r="HG502" s="33"/>
      <c r="HH502" s="33"/>
      <c r="HI502" s="33"/>
      <c r="HJ502" s="33"/>
      <c r="HK502" s="33"/>
      <c r="HL502" s="33"/>
      <c r="HM502" s="33"/>
      <c r="HN502" s="33"/>
      <c r="HO502" s="33"/>
      <c r="HP502" s="33"/>
      <c r="HQ502" s="33"/>
      <c r="HR502" s="33"/>
      <c r="HS502" s="33"/>
      <c r="HT502" s="33"/>
      <c r="HU502" s="33"/>
      <c r="HV502" s="33"/>
      <c r="HW502" s="33"/>
      <c r="HX502" s="33"/>
      <c r="HY502" s="33"/>
      <c r="HZ502" s="33"/>
      <c r="IA502" s="33"/>
    </row>
    <row r="503" spans="2:235" s="40" customFormat="1" ht="63" x14ac:dyDescent="0.25">
      <c r="B503" s="177"/>
      <c r="C503" s="80">
        <v>496</v>
      </c>
      <c r="D503" s="80" t="s">
        <v>3223</v>
      </c>
      <c r="E503" s="42" t="s">
        <v>1757</v>
      </c>
      <c r="F503" s="42" t="s">
        <v>1642</v>
      </c>
      <c r="G503" s="80" t="s">
        <v>3862</v>
      </c>
      <c r="H503" s="80" t="s">
        <v>3863</v>
      </c>
      <c r="I503" s="133">
        <f>374972.25-260645.25</f>
        <v>114327</v>
      </c>
      <c r="J503" s="38"/>
      <c r="K503" s="42" t="s">
        <v>3462</v>
      </c>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c r="BJ503" s="33"/>
      <c r="BK503" s="33"/>
      <c r="BL503" s="33"/>
      <c r="BM503" s="33"/>
      <c r="BN503" s="33"/>
      <c r="BO503" s="33"/>
      <c r="BP503" s="33"/>
      <c r="BQ503" s="33"/>
      <c r="BR503" s="33"/>
      <c r="BS503" s="33"/>
      <c r="BT503" s="33"/>
      <c r="BU503" s="33"/>
      <c r="BV503" s="33"/>
      <c r="BW503" s="33"/>
      <c r="BX503" s="33"/>
      <c r="BY503" s="33"/>
      <c r="BZ503" s="33"/>
      <c r="CA503" s="33"/>
      <c r="CB503" s="33"/>
      <c r="CC503" s="33"/>
      <c r="CD503" s="33"/>
      <c r="CE503" s="33"/>
      <c r="CF503" s="33"/>
      <c r="CG503" s="33"/>
      <c r="CH503" s="33"/>
      <c r="CI503" s="33"/>
      <c r="CJ503" s="33"/>
      <c r="CK503" s="33"/>
      <c r="CL503" s="33"/>
      <c r="CM503" s="33"/>
      <c r="CN503" s="33"/>
      <c r="CO503" s="33"/>
      <c r="CP503" s="33"/>
      <c r="CQ503" s="33"/>
      <c r="CR503" s="33"/>
      <c r="CS503" s="33"/>
      <c r="CT503" s="33"/>
      <c r="CU503" s="33"/>
      <c r="CV503" s="33"/>
      <c r="CW503" s="33"/>
      <c r="CX503" s="33"/>
      <c r="CY503" s="33"/>
      <c r="CZ503" s="33"/>
      <c r="DA503" s="33"/>
      <c r="DB503" s="33"/>
      <c r="DC503" s="33"/>
      <c r="DD503" s="33"/>
      <c r="DE503" s="33"/>
      <c r="DF503" s="33"/>
      <c r="DG503" s="33"/>
      <c r="DH503" s="33"/>
      <c r="DI503" s="33"/>
      <c r="DJ503" s="33"/>
      <c r="DK503" s="33"/>
      <c r="DL503" s="33"/>
      <c r="DM503" s="33"/>
      <c r="DN503" s="33"/>
      <c r="DO503" s="33"/>
      <c r="DP503" s="33"/>
      <c r="DQ503" s="33"/>
      <c r="DR503" s="33"/>
      <c r="DS503" s="33"/>
      <c r="DT503" s="33"/>
      <c r="DU503" s="33"/>
      <c r="DV503" s="33"/>
      <c r="DW503" s="33"/>
      <c r="DX503" s="33"/>
      <c r="DY503" s="33"/>
      <c r="DZ503" s="33"/>
      <c r="EA503" s="33"/>
      <c r="EB503" s="33"/>
      <c r="EC503" s="33"/>
      <c r="ED503" s="33"/>
      <c r="EE503" s="33"/>
      <c r="EF503" s="33"/>
      <c r="EG503" s="33"/>
      <c r="EH503" s="33"/>
      <c r="EI503" s="33"/>
      <c r="EJ503" s="33"/>
      <c r="EK503" s="33"/>
      <c r="EL503" s="33"/>
      <c r="EM503" s="33"/>
      <c r="EN503" s="33"/>
      <c r="EO503" s="33"/>
      <c r="EP503" s="33"/>
      <c r="EQ503" s="33"/>
      <c r="ER503" s="33"/>
      <c r="ES503" s="33"/>
      <c r="ET503" s="33"/>
      <c r="EU503" s="33"/>
      <c r="EV503" s="33"/>
      <c r="EW503" s="33"/>
      <c r="EX503" s="33"/>
      <c r="EY503" s="33"/>
      <c r="EZ503" s="33"/>
      <c r="FA503" s="33"/>
      <c r="FB503" s="33"/>
      <c r="FC503" s="33"/>
      <c r="FD503" s="33"/>
      <c r="FE503" s="33"/>
      <c r="FF503" s="33"/>
      <c r="FG503" s="33"/>
      <c r="FH503" s="33"/>
      <c r="FI503" s="33"/>
      <c r="FJ503" s="33"/>
      <c r="FK503" s="33"/>
      <c r="FL503" s="33"/>
      <c r="FM503" s="33"/>
      <c r="FN503" s="33"/>
      <c r="FO503" s="33"/>
      <c r="FP503" s="33"/>
      <c r="FQ503" s="33"/>
      <c r="FR503" s="33"/>
      <c r="FS503" s="33"/>
      <c r="FT503" s="33"/>
      <c r="FU503" s="33"/>
      <c r="FV503" s="33"/>
      <c r="FW503" s="33"/>
      <c r="FX503" s="33"/>
      <c r="FY503" s="33"/>
      <c r="FZ503" s="33"/>
      <c r="GA503" s="33"/>
      <c r="GB503" s="33"/>
      <c r="GC503" s="33"/>
      <c r="GD503" s="33"/>
      <c r="GE503" s="33"/>
      <c r="GF503" s="33"/>
      <c r="GG503" s="33"/>
      <c r="GH503" s="33"/>
      <c r="GI503" s="33"/>
      <c r="GJ503" s="33"/>
      <c r="GK503" s="33"/>
      <c r="GL503" s="33"/>
      <c r="GM503" s="33"/>
      <c r="GN503" s="33"/>
      <c r="GO503" s="33"/>
      <c r="GP503" s="33"/>
      <c r="GQ503" s="33"/>
      <c r="GR503" s="33"/>
      <c r="GS503" s="33"/>
      <c r="GT503" s="33"/>
      <c r="GU503" s="33"/>
      <c r="GV503" s="33"/>
      <c r="GW503" s="33"/>
      <c r="GX503" s="33"/>
      <c r="GY503" s="33"/>
      <c r="GZ503" s="33"/>
      <c r="HA503" s="33"/>
      <c r="HB503" s="33"/>
      <c r="HC503" s="33"/>
      <c r="HD503" s="33"/>
      <c r="HE503" s="33"/>
      <c r="HF503" s="33"/>
      <c r="HG503" s="33"/>
      <c r="HH503" s="33"/>
      <c r="HI503" s="33"/>
      <c r="HJ503" s="33"/>
      <c r="HK503" s="33"/>
      <c r="HL503" s="33"/>
      <c r="HM503" s="33"/>
      <c r="HN503" s="33"/>
      <c r="HO503" s="33"/>
      <c r="HP503" s="33"/>
      <c r="HQ503" s="33"/>
      <c r="HR503" s="33"/>
      <c r="HS503" s="33"/>
      <c r="HT503" s="33"/>
      <c r="HU503" s="33"/>
      <c r="HV503" s="33"/>
      <c r="HW503" s="33"/>
      <c r="HX503" s="33"/>
      <c r="HY503" s="33"/>
      <c r="HZ503" s="33"/>
      <c r="IA503" s="33"/>
    </row>
    <row r="504" spans="2:235" s="40" customFormat="1" ht="47.25" x14ac:dyDescent="0.25">
      <c r="B504" s="177"/>
      <c r="C504" s="80">
        <v>497</v>
      </c>
      <c r="D504" s="42" t="s">
        <v>3413</v>
      </c>
      <c r="E504" s="42" t="s">
        <v>1757</v>
      </c>
      <c r="F504" s="42" t="s">
        <v>1643</v>
      </c>
      <c r="G504" s="36" t="s">
        <v>3864</v>
      </c>
      <c r="H504" s="43" t="s">
        <v>3832</v>
      </c>
      <c r="I504" s="145">
        <v>37200</v>
      </c>
      <c r="J504" s="38"/>
      <c r="K504" s="42" t="s">
        <v>3463</v>
      </c>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c r="BF504" s="33"/>
      <c r="BG504" s="33"/>
      <c r="BH504" s="33"/>
      <c r="BI504" s="33"/>
      <c r="BJ504" s="33"/>
      <c r="BK504" s="33"/>
      <c r="BL504" s="33"/>
      <c r="BM504" s="33"/>
      <c r="BN504" s="33"/>
      <c r="BO504" s="33"/>
      <c r="BP504" s="33"/>
      <c r="BQ504" s="33"/>
      <c r="BR504" s="33"/>
      <c r="BS504" s="33"/>
      <c r="BT504" s="33"/>
      <c r="BU504" s="33"/>
      <c r="BV504" s="33"/>
      <c r="BW504" s="33"/>
      <c r="BX504" s="33"/>
      <c r="BY504" s="33"/>
      <c r="BZ504" s="33"/>
      <c r="CA504" s="33"/>
      <c r="CB504" s="33"/>
      <c r="CC504" s="33"/>
      <c r="CD504" s="33"/>
      <c r="CE504" s="33"/>
      <c r="CF504" s="33"/>
      <c r="CG504" s="33"/>
      <c r="CH504" s="33"/>
      <c r="CI504" s="33"/>
      <c r="CJ504" s="33"/>
      <c r="CK504" s="33"/>
      <c r="CL504" s="33"/>
      <c r="CM504" s="33"/>
      <c r="CN504" s="33"/>
      <c r="CO504" s="33"/>
      <c r="CP504" s="33"/>
      <c r="CQ504" s="33"/>
      <c r="CR504" s="33"/>
      <c r="CS504" s="33"/>
      <c r="CT504" s="33"/>
      <c r="CU504" s="33"/>
      <c r="CV504" s="33"/>
      <c r="CW504" s="33"/>
      <c r="CX504" s="33"/>
      <c r="CY504" s="33"/>
      <c r="CZ504" s="33"/>
      <c r="DA504" s="33"/>
      <c r="DB504" s="33"/>
      <c r="DC504" s="33"/>
      <c r="DD504" s="33"/>
      <c r="DE504" s="33"/>
      <c r="DF504" s="33"/>
      <c r="DG504" s="33"/>
      <c r="DH504" s="33"/>
      <c r="DI504" s="33"/>
      <c r="DJ504" s="33"/>
      <c r="DK504" s="33"/>
      <c r="DL504" s="33"/>
      <c r="DM504" s="33"/>
      <c r="DN504" s="33"/>
      <c r="DO504" s="33"/>
      <c r="DP504" s="33"/>
      <c r="DQ504" s="33"/>
      <c r="DR504" s="33"/>
      <c r="DS504" s="33"/>
      <c r="DT504" s="33"/>
      <c r="DU504" s="33"/>
      <c r="DV504" s="33"/>
      <c r="DW504" s="33"/>
      <c r="DX504" s="33"/>
      <c r="DY504" s="33"/>
      <c r="DZ504" s="33"/>
      <c r="EA504" s="33"/>
      <c r="EB504" s="33"/>
      <c r="EC504" s="33"/>
      <c r="ED504" s="33"/>
      <c r="EE504" s="33"/>
      <c r="EF504" s="33"/>
      <c r="EG504" s="33"/>
      <c r="EH504" s="33"/>
      <c r="EI504" s="33"/>
      <c r="EJ504" s="33"/>
      <c r="EK504" s="33"/>
      <c r="EL504" s="33"/>
      <c r="EM504" s="33"/>
      <c r="EN504" s="33"/>
      <c r="EO504" s="33"/>
      <c r="EP504" s="33"/>
      <c r="EQ504" s="33"/>
      <c r="ER504" s="33"/>
      <c r="ES504" s="33"/>
      <c r="ET504" s="33"/>
      <c r="EU504" s="33"/>
      <c r="EV504" s="33"/>
      <c r="EW504" s="33"/>
      <c r="EX504" s="33"/>
      <c r="EY504" s="33"/>
      <c r="EZ504" s="33"/>
      <c r="FA504" s="33"/>
      <c r="FB504" s="33"/>
      <c r="FC504" s="33"/>
      <c r="FD504" s="33"/>
      <c r="FE504" s="33"/>
      <c r="FF504" s="33"/>
      <c r="FG504" s="33"/>
      <c r="FH504" s="33"/>
      <c r="FI504" s="33"/>
      <c r="FJ504" s="33"/>
      <c r="FK504" s="33"/>
      <c r="FL504" s="33"/>
      <c r="FM504" s="33"/>
      <c r="FN504" s="33"/>
      <c r="FO504" s="33"/>
      <c r="FP504" s="33"/>
      <c r="FQ504" s="33"/>
      <c r="FR504" s="33"/>
      <c r="FS504" s="33"/>
      <c r="FT504" s="33"/>
      <c r="FU504" s="33"/>
      <c r="FV504" s="33"/>
      <c r="FW504" s="33"/>
      <c r="FX504" s="33"/>
      <c r="FY504" s="33"/>
      <c r="FZ504" s="33"/>
      <c r="GA504" s="33"/>
      <c r="GB504" s="33"/>
      <c r="GC504" s="33"/>
      <c r="GD504" s="33"/>
      <c r="GE504" s="33"/>
      <c r="GF504" s="33"/>
      <c r="GG504" s="33"/>
      <c r="GH504" s="33"/>
      <c r="GI504" s="33"/>
      <c r="GJ504" s="33"/>
      <c r="GK504" s="33"/>
      <c r="GL504" s="33"/>
      <c r="GM504" s="33"/>
      <c r="GN504" s="33"/>
      <c r="GO504" s="33"/>
      <c r="GP504" s="33"/>
      <c r="GQ504" s="33"/>
      <c r="GR504" s="33"/>
      <c r="GS504" s="33"/>
      <c r="GT504" s="33"/>
      <c r="GU504" s="33"/>
      <c r="GV504" s="33"/>
      <c r="GW504" s="33"/>
      <c r="GX504" s="33"/>
      <c r="GY504" s="33"/>
      <c r="GZ504" s="33"/>
      <c r="HA504" s="33"/>
      <c r="HB504" s="33"/>
      <c r="HC504" s="33"/>
      <c r="HD504" s="33"/>
      <c r="HE504" s="33"/>
      <c r="HF504" s="33"/>
      <c r="HG504" s="33"/>
      <c r="HH504" s="33"/>
      <c r="HI504" s="33"/>
      <c r="HJ504" s="33"/>
      <c r="HK504" s="33"/>
      <c r="HL504" s="33"/>
      <c r="HM504" s="33"/>
      <c r="HN504" s="33"/>
      <c r="HO504" s="33"/>
      <c r="HP504" s="33"/>
      <c r="HQ504" s="33"/>
      <c r="HR504" s="33"/>
      <c r="HS504" s="33"/>
      <c r="HT504" s="33"/>
      <c r="HU504" s="33"/>
      <c r="HV504" s="33"/>
      <c r="HW504" s="33"/>
      <c r="HX504" s="33"/>
      <c r="HY504" s="33"/>
      <c r="HZ504" s="33"/>
      <c r="IA504" s="33"/>
    </row>
    <row r="505" spans="2:235" s="40" customFormat="1" ht="47.25" x14ac:dyDescent="0.25">
      <c r="B505" s="177"/>
      <c r="C505" s="80">
        <v>498</v>
      </c>
      <c r="D505" s="42" t="s">
        <v>3413</v>
      </c>
      <c r="E505" s="42" t="s">
        <v>1757</v>
      </c>
      <c r="F505" s="42" t="s">
        <v>1644</v>
      </c>
      <c r="G505" s="36" t="s">
        <v>3864</v>
      </c>
      <c r="H505" s="43" t="s">
        <v>3832</v>
      </c>
      <c r="I505" s="145">
        <v>780500</v>
      </c>
      <c r="J505" s="38"/>
      <c r="K505" s="42" t="s">
        <v>3464</v>
      </c>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c r="BJ505" s="33"/>
      <c r="BK505" s="33"/>
      <c r="BL505" s="33"/>
      <c r="BM505" s="33"/>
      <c r="BN505" s="33"/>
      <c r="BO505" s="33"/>
      <c r="BP505" s="33"/>
      <c r="BQ505" s="33"/>
      <c r="BR505" s="33"/>
      <c r="BS505" s="33"/>
      <c r="BT505" s="33"/>
      <c r="BU505" s="33"/>
      <c r="BV505" s="33"/>
      <c r="BW505" s="33"/>
      <c r="BX505" s="33"/>
      <c r="BY505" s="33"/>
      <c r="BZ505" s="33"/>
      <c r="CA505" s="33"/>
      <c r="CB505" s="33"/>
      <c r="CC505" s="33"/>
      <c r="CD505" s="33"/>
      <c r="CE505" s="33"/>
      <c r="CF505" s="33"/>
      <c r="CG505" s="33"/>
      <c r="CH505" s="33"/>
      <c r="CI505" s="33"/>
      <c r="CJ505" s="33"/>
      <c r="CK505" s="33"/>
      <c r="CL505" s="33"/>
      <c r="CM505" s="33"/>
      <c r="CN505" s="33"/>
      <c r="CO505" s="33"/>
      <c r="CP505" s="33"/>
      <c r="CQ505" s="33"/>
      <c r="CR505" s="33"/>
      <c r="CS505" s="33"/>
      <c r="CT505" s="33"/>
      <c r="CU505" s="33"/>
      <c r="CV505" s="33"/>
      <c r="CW505" s="33"/>
      <c r="CX505" s="33"/>
      <c r="CY505" s="33"/>
      <c r="CZ505" s="33"/>
      <c r="DA505" s="33"/>
      <c r="DB505" s="33"/>
      <c r="DC505" s="33"/>
      <c r="DD505" s="33"/>
      <c r="DE505" s="33"/>
      <c r="DF505" s="33"/>
      <c r="DG505" s="33"/>
      <c r="DH505" s="33"/>
      <c r="DI505" s="33"/>
      <c r="DJ505" s="33"/>
      <c r="DK505" s="33"/>
      <c r="DL505" s="33"/>
      <c r="DM505" s="33"/>
      <c r="DN505" s="33"/>
      <c r="DO505" s="33"/>
      <c r="DP505" s="33"/>
      <c r="DQ505" s="33"/>
      <c r="DR505" s="33"/>
      <c r="DS505" s="33"/>
      <c r="DT505" s="33"/>
      <c r="DU505" s="33"/>
      <c r="DV505" s="33"/>
      <c r="DW505" s="33"/>
      <c r="DX505" s="33"/>
      <c r="DY505" s="33"/>
      <c r="DZ505" s="33"/>
      <c r="EA505" s="33"/>
      <c r="EB505" s="33"/>
      <c r="EC505" s="33"/>
      <c r="ED505" s="33"/>
      <c r="EE505" s="33"/>
      <c r="EF505" s="33"/>
      <c r="EG505" s="33"/>
      <c r="EH505" s="33"/>
      <c r="EI505" s="33"/>
      <c r="EJ505" s="33"/>
      <c r="EK505" s="33"/>
      <c r="EL505" s="33"/>
      <c r="EM505" s="33"/>
      <c r="EN505" s="33"/>
      <c r="EO505" s="33"/>
      <c r="EP505" s="33"/>
      <c r="EQ505" s="33"/>
      <c r="ER505" s="33"/>
      <c r="ES505" s="33"/>
      <c r="ET505" s="33"/>
      <c r="EU505" s="33"/>
      <c r="EV505" s="33"/>
      <c r="EW505" s="33"/>
      <c r="EX505" s="33"/>
      <c r="EY505" s="33"/>
      <c r="EZ505" s="33"/>
      <c r="FA505" s="33"/>
      <c r="FB505" s="33"/>
      <c r="FC505" s="33"/>
      <c r="FD505" s="33"/>
      <c r="FE505" s="33"/>
      <c r="FF505" s="33"/>
      <c r="FG505" s="33"/>
      <c r="FH505" s="33"/>
      <c r="FI505" s="33"/>
      <c r="FJ505" s="33"/>
      <c r="FK505" s="33"/>
      <c r="FL505" s="33"/>
      <c r="FM505" s="33"/>
      <c r="FN505" s="33"/>
      <c r="FO505" s="33"/>
      <c r="FP505" s="33"/>
      <c r="FQ505" s="33"/>
      <c r="FR505" s="33"/>
      <c r="FS505" s="33"/>
      <c r="FT505" s="33"/>
      <c r="FU505" s="33"/>
      <c r="FV505" s="33"/>
      <c r="FW505" s="33"/>
      <c r="FX505" s="33"/>
      <c r="FY505" s="33"/>
      <c r="FZ505" s="33"/>
      <c r="GA505" s="33"/>
      <c r="GB505" s="33"/>
      <c r="GC505" s="33"/>
      <c r="GD505" s="33"/>
      <c r="GE505" s="33"/>
      <c r="GF505" s="33"/>
      <c r="GG505" s="33"/>
      <c r="GH505" s="33"/>
      <c r="GI505" s="33"/>
      <c r="GJ505" s="33"/>
      <c r="GK505" s="33"/>
      <c r="GL505" s="33"/>
      <c r="GM505" s="33"/>
      <c r="GN505" s="33"/>
      <c r="GO505" s="33"/>
      <c r="GP505" s="33"/>
      <c r="GQ505" s="33"/>
      <c r="GR505" s="33"/>
      <c r="GS505" s="33"/>
      <c r="GT505" s="33"/>
      <c r="GU505" s="33"/>
      <c r="GV505" s="33"/>
      <c r="GW505" s="33"/>
      <c r="GX505" s="33"/>
      <c r="GY505" s="33"/>
      <c r="GZ505" s="33"/>
      <c r="HA505" s="33"/>
      <c r="HB505" s="33"/>
      <c r="HC505" s="33"/>
      <c r="HD505" s="33"/>
      <c r="HE505" s="33"/>
      <c r="HF505" s="33"/>
      <c r="HG505" s="33"/>
      <c r="HH505" s="33"/>
      <c r="HI505" s="33"/>
      <c r="HJ505" s="33"/>
      <c r="HK505" s="33"/>
      <c r="HL505" s="33"/>
      <c r="HM505" s="33"/>
      <c r="HN505" s="33"/>
      <c r="HO505" s="33"/>
      <c r="HP505" s="33"/>
      <c r="HQ505" s="33"/>
      <c r="HR505" s="33"/>
      <c r="HS505" s="33"/>
      <c r="HT505" s="33"/>
      <c r="HU505" s="33"/>
      <c r="HV505" s="33"/>
      <c r="HW505" s="33"/>
      <c r="HX505" s="33"/>
      <c r="HY505" s="33"/>
      <c r="HZ505" s="33"/>
      <c r="IA505" s="33"/>
    </row>
    <row r="506" spans="2:235" s="40" customFormat="1" ht="47.25" x14ac:dyDescent="0.25">
      <c r="B506" s="177"/>
      <c r="C506" s="80">
        <v>499</v>
      </c>
      <c r="D506" s="42" t="s">
        <v>3413</v>
      </c>
      <c r="E506" s="42" t="s">
        <v>1757</v>
      </c>
      <c r="F506" s="42" t="s">
        <v>1645</v>
      </c>
      <c r="G506" s="36" t="s">
        <v>3864</v>
      </c>
      <c r="H506" s="43" t="s">
        <v>3832</v>
      </c>
      <c r="I506" s="145">
        <v>419002</v>
      </c>
      <c r="J506" s="38"/>
      <c r="K506" s="42" t="s">
        <v>3465</v>
      </c>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3"/>
      <c r="EV506" s="33"/>
      <c r="EW506" s="33"/>
      <c r="EX506" s="33"/>
      <c r="EY506" s="33"/>
      <c r="EZ506" s="33"/>
      <c r="FA506" s="33"/>
      <c r="FB506" s="33"/>
      <c r="FC506" s="33"/>
      <c r="FD506" s="33"/>
      <c r="FE506" s="33"/>
      <c r="FF506" s="33"/>
      <c r="FG506" s="33"/>
      <c r="FH506" s="33"/>
      <c r="FI506" s="33"/>
      <c r="FJ506" s="33"/>
      <c r="FK506" s="33"/>
      <c r="FL506" s="33"/>
      <c r="FM506" s="33"/>
      <c r="FN506" s="33"/>
      <c r="FO506" s="33"/>
      <c r="FP506" s="33"/>
      <c r="FQ506" s="33"/>
      <c r="FR506" s="33"/>
      <c r="FS506" s="33"/>
      <c r="FT506" s="33"/>
      <c r="FU506" s="33"/>
      <c r="FV506" s="33"/>
      <c r="FW506" s="33"/>
      <c r="FX506" s="33"/>
      <c r="FY506" s="33"/>
      <c r="FZ506" s="33"/>
      <c r="GA506" s="33"/>
      <c r="GB506" s="33"/>
      <c r="GC506" s="33"/>
      <c r="GD506" s="33"/>
      <c r="GE506" s="33"/>
      <c r="GF506" s="33"/>
      <c r="GG506" s="33"/>
      <c r="GH506" s="33"/>
      <c r="GI506" s="33"/>
      <c r="GJ506" s="33"/>
      <c r="GK506" s="33"/>
      <c r="GL506" s="33"/>
      <c r="GM506" s="33"/>
      <c r="GN506" s="33"/>
      <c r="GO506" s="33"/>
      <c r="GP506" s="33"/>
      <c r="GQ506" s="33"/>
      <c r="GR506" s="33"/>
      <c r="GS506" s="33"/>
      <c r="GT506" s="33"/>
      <c r="GU506" s="33"/>
      <c r="GV506" s="33"/>
      <c r="GW506" s="33"/>
      <c r="GX506" s="33"/>
      <c r="GY506" s="33"/>
      <c r="GZ506" s="33"/>
      <c r="HA506" s="33"/>
      <c r="HB506" s="33"/>
      <c r="HC506" s="33"/>
      <c r="HD506" s="33"/>
      <c r="HE506" s="33"/>
      <c r="HF506" s="33"/>
      <c r="HG506" s="33"/>
      <c r="HH506" s="33"/>
      <c r="HI506" s="33"/>
      <c r="HJ506" s="33"/>
      <c r="HK506" s="33"/>
      <c r="HL506" s="33"/>
      <c r="HM506" s="33"/>
      <c r="HN506" s="33"/>
      <c r="HO506" s="33"/>
      <c r="HP506" s="33"/>
      <c r="HQ506" s="33"/>
      <c r="HR506" s="33"/>
      <c r="HS506" s="33"/>
      <c r="HT506" s="33"/>
      <c r="HU506" s="33"/>
      <c r="HV506" s="33"/>
      <c r="HW506" s="33"/>
      <c r="HX506" s="33"/>
      <c r="HY506" s="33"/>
      <c r="HZ506" s="33"/>
      <c r="IA506" s="33"/>
    </row>
    <row r="507" spans="2:235" s="40" customFormat="1" ht="31.5" x14ac:dyDescent="0.25">
      <c r="B507" s="177"/>
      <c r="C507" s="80">
        <v>500</v>
      </c>
      <c r="D507" s="42" t="s">
        <v>3413</v>
      </c>
      <c r="E507" s="42" t="s">
        <v>1757</v>
      </c>
      <c r="F507" s="42" t="s">
        <v>1646</v>
      </c>
      <c r="G507" s="36" t="s">
        <v>3864</v>
      </c>
      <c r="H507" s="43" t="s">
        <v>3832</v>
      </c>
      <c r="I507" s="145">
        <v>64400</v>
      </c>
      <c r="J507" s="38"/>
      <c r="K507" s="42" t="s">
        <v>2439</v>
      </c>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c r="BN507" s="33"/>
      <c r="BO507" s="33"/>
      <c r="BP507" s="33"/>
      <c r="BQ507" s="33"/>
      <c r="BR507" s="33"/>
      <c r="BS507" s="33"/>
      <c r="BT507" s="33"/>
      <c r="BU507" s="33"/>
      <c r="BV507" s="33"/>
      <c r="BW507" s="33"/>
      <c r="BX507" s="33"/>
      <c r="BY507" s="33"/>
      <c r="BZ507" s="33"/>
      <c r="CA507" s="33"/>
      <c r="CB507" s="33"/>
      <c r="CC507" s="33"/>
      <c r="CD507" s="33"/>
      <c r="CE507" s="33"/>
      <c r="CF507" s="33"/>
      <c r="CG507" s="33"/>
      <c r="CH507" s="33"/>
      <c r="CI507" s="33"/>
      <c r="CJ507" s="33"/>
      <c r="CK507" s="33"/>
      <c r="CL507" s="33"/>
      <c r="CM507" s="33"/>
      <c r="CN507" s="33"/>
      <c r="CO507" s="33"/>
      <c r="CP507" s="33"/>
      <c r="CQ507" s="33"/>
      <c r="CR507" s="33"/>
      <c r="CS507" s="33"/>
      <c r="CT507" s="33"/>
      <c r="CU507" s="33"/>
      <c r="CV507" s="33"/>
      <c r="CW507" s="33"/>
      <c r="CX507" s="33"/>
      <c r="CY507" s="33"/>
      <c r="CZ507" s="33"/>
      <c r="DA507" s="33"/>
      <c r="DB507" s="33"/>
      <c r="DC507" s="33"/>
      <c r="DD507" s="33"/>
      <c r="DE507" s="33"/>
      <c r="DF507" s="33"/>
      <c r="DG507" s="33"/>
      <c r="DH507" s="33"/>
      <c r="DI507" s="33"/>
      <c r="DJ507" s="33"/>
      <c r="DK507" s="33"/>
      <c r="DL507" s="33"/>
      <c r="DM507" s="33"/>
      <c r="DN507" s="33"/>
      <c r="DO507" s="33"/>
      <c r="DP507" s="33"/>
      <c r="DQ507" s="33"/>
      <c r="DR507" s="33"/>
      <c r="DS507" s="33"/>
      <c r="DT507" s="33"/>
      <c r="DU507" s="33"/>
      <c r="DV507" s="33"/>
      <c r="DW507" s="33"/>
      <c r="DX507" s="33"/>
      <c r="DY507" s="33"/>
      <c r="DZ507" s="33"/>
      <c r="EA507" s="33"/>
      <c r="EB507" s="33"/>
      <c r="EC507" s="33"/>
      <c r="ED507" s="33"/>
      <c r="EE507" s="33"/>
      <c r="EF507" s="33"/>
      <c r="EG507" s="33"/>
      <c r="EH507" s="33"/>
      <c r="EI507" s="33"/>
      <c r="EJ507" s="33"/>
      <c r="EK507" s="33"/>
      <c r="EL507" s="33"/>
      <c r="EM507" s="33"/>
      <c r="EN507" s="33"/>
      <c r="EO507" s="33"/>
      <c r="EP507" s="33"/>
      <c r="EQ507" s="33"/>
      <c r="ER507" s="33"/>
      <c r="ES507" s="33"/>
      <c r="ET507" s="33"/>
      <c r="EU507" s="33"/>
      <c r="EV507" s="33"/>
      <c r="EW507" s="33"/>
      <c r="EX507" s="33"/>
      <c r="EY507" s="33"/>
      <c r="EZ507" s="33"/>
      <c r="FA507" s="33"/>
      <c r="FB507" s="33"/>
      <c r="FC507" s="33"/>
      <c r="FD507" s="33"/>
      <c r="FE507" s="33"/>
      <c r="FF507" s="33"/>
      <c r="FG507" s="33"/>
      <c r="FH507" s="33"/>
      <c r="FI507" s="33"/>
      <c r="FJ507" s="33"/>
      <c r="FK507" s="33"/>
      <c r="FL507" s="33"/>
      <c r="FM507" s="33"/>
      <c r="FN507" s="33"/>
      <c r="FO507" s="33"/>
      <c r="FP507" s="33"/>
      <c r="FQ507" s="33"/>
      <c r="FR507" s="33"/>
      <c r="FS507" s="33"/>
      <c r="FT507" s="33"/>
      <c r="FU507" s="33"/>
      <c r="FV507" s="33"/>
      <c r="FW507" s="33"/>
      <c r="FX507" s="33"/>
      <c r="FY507" s="33"/>
      <c r="FZ507" s="33"/>
      <c r="GA507" s="33"/>
      <c r="GB507" s="33"/>
      <c r="GC507" s="33"/>
      <c r="GD507" s="33"/>
      <c r="GE507" s="33"/>
      <c r="GF507" s="33"/>
      <c r="GG507" s="33"/>
      <c r="GH507" s="33"/>
      <c r="GI507" s="33"/>
      <c r="GJ507" s="33"/>
      <c r="GK507" s="33"/>
      <c r="GL507" s="33"/>
      <c r="GM507" s="33"/>
      <c r="GN507" s="33"/>
      <c r="GO507" s="33"/>
      <c r="GP507" s="33"/>
      <c r="GQ507" s="33"/>
      <c r="GR507" s="33"/>
      <c r="GS507" s="33"/>
      <c r="GT507" s="33"/>
      <c r="GU507" s="33"/>
      <c r="GV507" s="33"/>
      <c r="GW507" s="33"/>
      <c r="GX507" s="33"/>
      <c r="GY507" s="33"/>
      <c r="GZ507" s="33"/>
      <c r="HA507" s="33"/>
      <c r="HB507" s="33"/>
      <c r="HC507" s="33"/>
      <c r="HD507" s="33"/>
      <c r="HE507" s="33"/>
      <c r="HF507" s="33"/>
      <c r="HG507" s="33"/>
      <c r="HH507" s="33"/>
      <c r="HI507" s="33"/>
      <c r="HJ507" s="33"/>
      <c r="HK507" s="33"/>
      <c r="HL507" s="33"/>
      <c r="HM507" s="33"/>
      <c r="HN507" s="33"/>
      <c r="HO507" s="33"/>
      <c r="HP507" s="33"/>
      <c r="HQ507" s="33"/>
      <c r="HR507" s="33"/>
      <c r="HS507" s="33"/>
      <c r="HT507" s="33"/>
      <c r="HU507" s="33"/>
      <c r="HV507" s="33"/>
      <c r="HW507" s="33"/>
      <c r="HX507" s="33"/>
      <c r="HY507" s="33"/>
      <c r="HZ507" s="33"/>
      <c r="IA507" s="33"/>
    </row>
    <row r="508" spans="2:235" s="40" customFormat="1" ht="31.5" x14ac:dyDescent="0.25">
      <c r="B508" s="177"/>
      <c r="C508" s="80">
        <v>501</v>
      </c>
      <c r="D508" s="42" t="s">
        <v>3413</v>
      </c>
      <c r="E508" s="42" t="s">
        <v>1757</v>
      </c>
      <c r="F508" s="42" t="s">
        <v>1647</v>
      </c>
      <c r="G508" s="36" t="s">
        <v>3864</v>
      </c>
      <c r="H508" s="43" t="s">
        <v>3832</v>
      </c>
      <c r="I508" s="145">
        <v>100954</v>
      </c>
      <c r="J508" s="38"/>
      <c r="K508" s="42" t="s">
        <v>3466</v>
      </c>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c r="BD508" s="33"/>
      <c r="BE508" s="33"/>
      <c r="BF508" s="33"/>
      <c r="BG508" s="33"/>
      <c r="BH508" s="33"/>
      <c r="BI508" s="33"/>
      <c r="BJ508" s="33"/>
      <c r="BK508" s="33"/>
      <c r="BL508" s="33"/>
      <c r="BM508" s="33"/>
      <c r="BN508" s="33"/>
      <c r="BO508" s="33"/>
      <c r="BP508" s="33"/>
      <c r="BQ508" s="33"/>
      <c r="BR508" s="33"/>
      <c r="BS508" s="33"/>
      <c r="BT508" s="33"/>
      <c r="BU508" s="33"/>
      <c r="BV508" s="33"/>
      <c r="BW508" s="33"/>
      <c r="BX508" s="33"/>
      <c r="BY508" s="33"/>
      <c r="BZ508" s="33"/>
      <c r="CA508" s="33"/>
      <c r="CB508" s="33"/>
      <c r="CC508" s="33"/>
      <c r="CD508" s="33"/>
      <c r="CE508" s="33"/>
      <c r="CF508" s="33"/>
      <c r="CG508" s="33"/>
      <c r="CH508" s="33"/>
      <c r="CI508" s="33"/>
      <c r="CJ508" s="33"/>
      <c r="CK508" s="33"/>
      <c r="CL508" s="33"/>
      <c r="CM508" s="33"/>
      <c r="CN508" s="33"/>
      <c r="CO508" s="33"/>
      <c r="CP508" s="33"/>
      <c r="CQ508" s="33"/>
      <c r="CR508" s="33"/>
      <c r="CS508" s="33"/>
      <c r="CT508" s="33"/>
      <c r="CU508" s="33"/>
      <c r="CV508" s="33"/>
      <c r="CW508" s="33"/>
      <c r="CX508" s="33"/>
      <c r="CY508" s="33"/>
      <c r="CZ508" s="33"/>
      <c r="DA508" s="33"/>
      <c r="DB508" s="33"/>
      <c r="DC508" s="33"/>
      <c r="DD508" s="33"/>
      <c r="DE508" s="33"/>
      <c r="DF508" s="33"/>
      <c r="DG508" s="33"/>
      <c r="DH508" s="33"/>
      <c r="DI508" s="33"/>
      <c r="DJ508" s="33"/>
      <c r="DK508" s="33"/>
      <c r="DL508" s="33"/>
      <c r="DM508" s="33"/>
      <c r="DN508" s="33"/>
      <c r="DO508" s="33"/>
      <c r="DP508" s="33"/>
      <c r="DQ508" s="33"/>
      <c r="DR508" s="33"/>
      <c r="DS508" s="33"/>
      <c r="DT508" s="33"/>
      <c r="DU508" s="33"/>
      <c r="DV508" s="33"/>
      <c r="DW508" s="33"/>
      <c r="DX508" s="33"/>
      <c r="DY508" s="33"/>
      <c r="DZ508" s="33"/>
      <c r="EA508" s="33"/>
      <c r="EB508" s="33"/>
      <c r="EC508" s="33"/>
      <c r="ED508" s="33"/>
      <c r="EE508" s="33"/>
      <c r="EF508" s="33"/>
      <c r="EG508" s="33"/>
      <c r="EH508" s="33"/>
      <c r="EI508" s="33"/>
      <c r="EJ508" s="33"/>
      <c r="EK508" s="33"/>
      <c r="EL508" s="33"/>
      <c r="EM508" s="33"/>
      <c r="EN508" s="33"/>
      <c r="EO508" s="33"/>
      <c r="EP508" s="33"/>
      <c r="EQ508" s="33"/>
      <c r="ER508" s="33"/>
      <c r="ES508" s="33"/>
      <c r="ET508" s="33"/>
      <c r="EU508" s="33"/>
      <c r="EV508" s="33"/>
      <c r="EW508" s="33"/>
      <c r="EX508" s="33"/>
      <c r="EY508" s="33"/>
      <c r="EZ508" s="33"/>
      <c r="FA508" s="33"/>
      <c r="FB508" s="33"/>
      <c r="FC508" s="33"/>
      <c r="FD508" s="33"/>
      <c r="FE508" s="33"/>
      <c r="FF508" s="33"/>
      <c r="FG508" s="33"/>
      <c r="FH508" s="33"/>
      <c r="FI508" s="33"/>
      <c r="FJ508" s="33"/>
      <c r="FK508" s="33"/>
      <c r="FL508" s="33"/>
      <c r="FM508" s="33"/>
      <c r="FN508" s="33"/>
      <c r="FO508" s="33"/>
      <c r="FP508" s="33"/>
      <c r="FQ508" s="33"/>
      <c r="FR508" s="33"/>
      <c r="FS508" s="33"/>
      <c r="FT508" s="33"/>
      <c r="FU508" s="33"/>
      <c r="FV508" s="33"/>
      <c r="FW508" s="33"/>
      <c r="FX508" s="33"/>
      <c r="FY508" s="33"/>
      <c r="FZ508" s="33"/>
      <c r="GA508" s="33"/>
      <c r="GB508" s="33"/>
      <c r="GC508" s="33"/>
      <c r="GD508" s="33"/>
      <c r="GE508" s="33"/>
      <c r="GF508" s="33"/>
      <c r="GG508" s="33"/>
      <c r="GH508" s="33"/>
      <c r="GI508" s="33"/>
      <c r="GJ508" s="33"/>
      <c r="GK508" s="33"/>
      <c r="GL508" s="33"/>
      <c r="GM508" s="33"/>
      <c r="GN508" s="33"/>
      <c r="GO508" s="33"/>
      <c r="GP508" s="33"/>
      <c r="GQ508" s="33"/>
      <c r="GR508" s="33"/>
      <c r="GS508" s="33"/>
      <c r="GT508" s="33"/>
      <c r="GU508" s="33"/>
      <c r="GV508" s="33"/>
      <c r="GW508" s="33"/>
      <c r="GX508" s="33"/>
      <c r="GY508" s="33"/>
      <c r="GZ508" s="33"/>
      <c r="HA508" s="33"/>
      <c r="HB508" s="33"/>
      <c r="HC508" s="33"/>
      <c r="HD508" s="33"/>
      <c r="HE508" s="33"/>
      <c r="HF508" s="33"/>
      <c r="HG508" s="33"/>
      <c r="HH508" s="33"/>
      <c r="HI508" s="33"/>
      <c r="HJ508" s="33"/>
      <c r="HK508" s="33"/>
      <c r="HL508" s="33"/>
      <c r="HM508" s="33"/>
      <c r="HN508" s="33"/>
      <c r="HO508" s="33"/>
      <c r="HP508" s="33"/>
      <c r="HQ508" s="33"/>
      <c r="HR508" s="33"/>
      <c r="HS508" s="33"/>
      <c r="HT508" s="33"/>
      <c r="HU508" s="33"/>
      <c r="HV508" s="33"/>
      <c r="HW508" s="33"/>
      <c r="HX508" s="33"/>
      <c r="HY508" s="33"/>
      <c r="HZ508" s="33"/>
      <c r="IA508" s="33"/>
    </row>
    <row r="509" spans="2:235" s="40" customFormat="1" ht="47.25" x14ac:dyDescent="0.25">
      <c r="B509" s="177"/>
      <c r="C509" s="80">
        <v>502</v>
      </c>
      <c r="D509" s="42" t="s">
        <v>3413</v>
      </c>
      <c r="E509" s="42" t="s">
        <v>1757</v>
      </c>
      <c r="F509" s="42" t="s">
        <v>1648</v>
      </c>
      <c r="G509" s="36" t="s">
        <v>3864</v>
      </c>
      <c r="H509" s="43" t="s">
        <v>3832</v>
      </c>
      <c r="I509" s="145">
        <f>1177074-139623.28</f>
        <v>1037450.72</v>
      </c>
      <c r="J509" s="38"/>
      <c r="K509" s="42" t="s">
        <v>3467</v>
      </c>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3"/>
      <c r="BF509" s="33"/>
      <c r="BG509" s="33"/>
      <c r="BH509" s="33"/>
      <c r="BI509" s="33"/>
      <c r="BJ509" s="33"/>
      <c r="BK509" s="33"/>
      <c r="BL509" s="33"/>
      <c r="BM509" s="33"/>
      <c r="BN509" s="33"/>
      <c r="BO509" s="33"/>
      <c r="BP509" s="33"/>
      <c r="BQ509" s="33"/>
      <c r="BR509" s="33"/>
      <c r="BS509" s="33"/>
      <c r="BT509" s="33"/>
      <c r="BU509" s="33"/>
      <c r="BV509" s="33"/>
      <c r="BW509" s="33"/>
      <c r="BX509" s="33"/>
      <c r="BY509" s="33"/>
      <c r="BZ509" s="33"/>
      <c r="CA509" s="33"/>
      <c r="CB509" s="33"/>
      <c r="CC509" s="33"/>
      <c r="CD509" s="33"/>
      <c r="CE509" s="33"/>
      <c r="CF509" s="33"/>
      <c r="CG509" s="33"/>
      <c r="CH509" s="33"/>
      <c r="CI509" s="33"/>
      <c r="CJ509" s="33"/>
      <c r="CK509" s="33"/>
      <c r="CL509" s="33"/>
      <c r="CM509" s="33"/>
      <c r="CN509" s="33"/>
      <c r="CO509" s="33"/>
      <c r="CP509" s="33"/>
      <c r="CQ509" s="33"/>
      <c r="CR509" s="33"/>
      <c r="CS509" s="33"/>
      <c r="CT509" s="33"/>
      <c r="CU509" s="33"/>
      <c r="CV509" s="33"/>
      <c r="CW509" s="33"/>
      <c r="CX509" s="33"/>
      <c r="CY509" s="33"/>
      <c r="CZ509" s="33"/>
      <c r="DA509" s="33"/>
      <c r="DB509" s="33"/>
      <c r="DC509" s="33"/>
      <c r="DD509" s="33"/>
      <c r="DE509" s="33"/>
      <c r="DF509" s="33"/>
      <c r="DG509" s="33"/>
      <c r="DH509" s="33"/>
      <c r="DI509" s="33"/>
      <c r="DJ509" s="33"/>
      <c r="DK509" s="33"/>
      <c r="DL509" s="33"/>
      <c r="DM509" s="33"/>
      <c r="DN509" s="33"/>
      <c r="DO509" s="33"/>
      <c r="DP509" s="33"/>
      <c r="DQ509" s="33"/>
      <c r="DR509" s="33"/>
      <c r="DS509" s="33"/>
      <c r="DT509" s="33"/>
      <c r="DU509" s="33"/>
      <c r="DV509" s="33"/>
      <c r="DW509" s="33"/>
      <c r="DX509" s="33"/>
      <c r="DY509" s="33"/>
      <c r="DZ509" s="33"/>
      <c r="EA509" s="33"/>
      <c r="EB509" s="33"/>
      <c r="EC509" s="33"/>
      <c r="ED509" s="33"/>
      <c r="EE509" s="33"/>
      <c r="EF509" s="33"/>
      <c r="EG509" s="33"/>
      <c r="EH509" s="33"/>
      <c r="EI509" s="33"/>
      <c r="EJ509" s="33"/>
      <c r="EK509" s="33"/>
      <c r="EL509" s="33"/>
      <c r="EM509" s="33"/>
      <c r="EN509" s="33"/>
      <c r="EO509" s="33"/>
      <c r="EP509" s="33"/>
      <c r="EQ509" s="33"/>
      <c r="ER509" s="33"/>
      <c r="ES509" s="33"/>
      <c r="ET509" s="33"/>
      <c r="EU509" s="33"/>
      <c r="EV509" s="33"/>
      <c r="EW509" s="33"/>
      <c r="EX509" s="33"/>
      <c r="EY509" s="33"/>
      <c r="EZ509" s="33"/>
      <c r="FA509" s="33"/>
      <c r="FB509" s="33"/>
      <c r="FC509" s="33"/>
      <c r="FD509" s="33"/>
      <c r="FE509" s="33"/>
      <c r="FF509" s="33"/>
      <c r="FG509" s="33"/>
      <c r="FH509" s="33"/>
      <c r="FI509" s="33"/>
      <c r="FJ509" s="33"/>
      <c r="FK509" s="33"/>
      <c r="FL509" s="33"/>
      <c r="FM509" s="33"/>
      <c r="FN509" s="33"/>
      <c r="FO509" s="33"/>
      <c r="FP509" s="33"/>
      <c r="FQ509" s="33"/>
      <c r="FR509" s="33"/>
      <c r="FS509" s="33"/>
      <c r="FT509" s="33"/>
      <c r="FU509" s="33"/>
      <c r="FV509" s="33"/>
      <c r="FW509" s="33"/>
      <c r="FX509" s="33"/>
      <c r="FY509" s="33"/>
      <c r="FZ509" s="33"/>
      <c r="GA509" s="33"/>
      <c r="GB509" s="33"/>
      <c r="GC509" s="33"/>
      <c r="GD509" s="33"/>
      <c r="GE509" s="33"/>
      <c r="GF509" s="33"/>
      <c r="GG509" s="33"/>
      <c r="GH509" s="33"/>
      <c r="GI509" s="33"/>
      <c r="GJ509" s="33"/>
      <c r="GK509" s="33"/>
      <c r="GL509" s="33"/>
      <c r="GM509" s="33"/>
      <c r="GN509" s="33"/>
      <c r="GO509" s="33"/>
      <c r="GP509" s="33"/>
      <c r="GQ509" s="33"/>
      <c r="GR509" s="33"/>
      <c r="GS509" s="33"/>
      <c r="GT509" s="33"/>
      <c r="GU509" s="33"/>
      <c r="GV509" s="33"/>
      <c r="GW509" s="33"/>
      <c r="GX509" s="33"/>
      <c r="GY509" s="33"/>
      <c r="GZ509" s="33"/>
      <c r="HA509" s="33"/>
      <c r="HB509" s="33"/>
      <c r="HC509" s="33"/>
      <c r="HD509" s="33"/>
      <c r="HE509" s="33"/>
      <c r="HF509" s="33"/>
      <c r="HG509" s="33"/>
      <c r="HH509" s="33"/>
      <c r="HI509" s="33"/>
      <c r="HJ509" s="33"/>
      <c r="HK509" s="33"/>
      <c r="HL509" s="33"/>
      <c r="HM509" s="33"/>
      <c r="HN509" s="33"/>
      <c r="HO509" s="33"/>
      <c r="HP509" s="33"/>
      <c r="HQ509" s="33"/>
      <c r="HR509" s="33"/>
      <c r="HS509" s="33"/>
      <c r="HT509" s="33"/>
      <c r="HU509" s="33"/>
      <c r="HV509" s="33"/>
      <c r="HW509" s="33"/>
      <c r="HX509" s="33"/>
      <c r="HY509" s="33"/>
      <c r="HZ509" s="33"/>
      <c r="IA509" s="33"/>
    </row>
    <row r="510" spans="2:235" s="40" customFormat="1" ht="31.5" x14ac:dyDescent="0.25">
      <c r="B510" s="177"/>
      <c r="C510" s="80">
        <v>503</v>
      </c>
      <c r="D510" s="42" t="s">
        <v>3413</v>
      </c>
      <c r="E510" s="42" t="s">
        <v>1757</v>
      </c>
      <c r="F510" s="42" t="s">
        <v>1649</v>
      </c>
      <c r="G510" s="36" t="s">
        <v>3864</v>
      </c>
      <c r="H510" s="43" t="s">
        <v>3832</v>
      </c>
      <c r="I510" s="145">
        <v>20000</v>
      </c>
      <c r="J510" s="38"/>
      <c r="K510" s="42" t="s">
        <v>2463</v>
      </c>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c r="BJ510" s="33"/>
      <c r="BK510" s="33"/>
      <c r="BL510" s="33"/>
      <c r="BM510" s="33"/>
      <c r="BN510" s="33"/>
      <c r="BO510" s="33"/>
      <c r="BP510" s="33"/>
      <c r="BQ510" s="33"/>
      <c r="BR510" s="33"/>
      <c r="BS510" s="33"/>
      <c r="BT510" s="33"/>
      <c r="BU510" s="33"/>
      <c r="BV510" s="33"/>
      <c r="BW510" s="33"/>
      <c r="BX510" s="33"/>
      <c r="BY510" s="33"/>
      <c r="BZ510" s="33"/>
      <c r="CA510" s="33"/>
      <c r="CB510" s="33"/>
      <c r="CC510" s="33"/>
      <c r="CD510" s="33"/>
      <c r="CE510" s="33"/>
      <c r="CF510" s="33"/>
      <c r="CG510" s="33"/>
      <c r="CH510" s="33"/>
      <c r="CI510" s="33"/>
      <c r="CJ510" s="33"/>
      <c r="CK510" s="33"/>
      <c r="CL510" s="33"/>
      <c r="CM510" s="33"/>
      <c r="CN510" s="33"/>
      <c r="CO510" s="33"/>
      <c r="CP510" s="33"/>
      <c r="CQ510" s="33"/>
      <c r="CR510" s="33"/>
      <c r="CS510" s="33"/>
      <c r="CT510" s="33"/>
      <c r="CU510" s="33"/>
      <c r="CV510" s="33"/>
      <c r="CW510" s="33"/>
      <c r="CX510" s="33"/>
      <c r="CY510" s="33"/>
      <c r="CZ510" s="33"/>
      <c r="DA510" s="33"/>
      <c r="DB510" s="33"/>
      <c r="DC510" s="33"/>
      <c r="DD510" s="33"/>
      <c r="DE510" s="33"/>
      <c r="DF510" s="33"/>
      <c r="DG510" s="33"/>
      <c r="DH510" s="33"/>
      <c r="DI510" s="33"/>
      <c r="DJ510" s="33"/>
      <c r="DK510" s="33"/>
      <c r="DL510" s="33"/>
      <c r="DM510" s="33"/>
      <c r="DN510" s="33"/>
      <c r="DO510" s="33"/>
      <c r="DP510" s="33"/>
      <c r="DQ510" s="33"/>
      <c r="DR510" s="33"/>
      <c r="DS510" s="33"/>
      <c r="DT510" s="33"/>
      <c r="DU510" s="33"/>
      <c r="DV510" s="33"/>
      <c r="DW510" s="33"/>
      <c r="DX510" s="33"/>
      <c r="DY510" s="33"/>
      <c r="DZ510" s="33"/>
      <c r="EA510" s="33"/>
      <c r="EB510" s="33"/>
      <c r="EC510" s="33"/>
      <c r="ED510" s="33"/>
      <c r="EE510" s="33"/>
      <c r="EF510" s="33"/>
      <c r="EG510" s="33"/>
      <c r="EH510" s="33"/>
      <c r="EI510" s="33"/>
      <c r="EJ510" s="33"/>
      <c r="EK510" s="33"/>
      <c r="EL510" s="33"/>
      <c r="EM510" s="33"/>
      <c r="EN510" s="33"/>
      <c r="EO510" s="33"/>
      <c r="EP510" s="33"/>
      <c r="EQ510" s="33"/>
      <c r="ER510" s="33"/>
      <c r="ES510" s="33"/>
      <c r="ET510" s="33"/>
      <c r="EU510" s="33"/>
      <c r="EV510" s="33"/>
      <c r="EW510" s="33"/>
      <c r="EX510" s="33"/>
      <c r="EY510" s="33"/>
      <c r="EZ510" s="33"/>
      <c r="FA510" s="33"/>
      <c r="FB510" s="33"/>
      <c r="FC510" s="33"/>
      <c r="FD510" s="33"/>
      <c r="FE510" s="33"/>
      <c r="FF510" s="33"/>
      <c r="FG510" s="33"/>
      <c r="FH510" s="33"/>
      <c r="FI510" s="33"/>
      <c r="FJ510" s="33"/>
      <c r="FK510" s="33"/>
      <c r="FL510" s="33"/>
      <c r="FM510" s="33"/>
      <c r="FN510" s="33"/>
      <c r="FO510" s="33"/>
      <c r="FP510" s="33"/>
      <c r="FQ510" s="33"/>
      <c r="FR510" s="33"/>
      <c r="FS510" s="33"/>
      <c r="FT510" s="33"/>
      <c r="FU510" s="33"/>
      <c r="FV510" s="33"/>
      <c r="FW510" s="33"/>
      <c r="FX510" s="33"/>
      <c r="FY510" s="33"/>
      <c r="FZ510" s="33"/>
      <c r="GA510" s="33"/>
      <c r="GB510" s="33"/>
      <c r="GC510" s="33"/>
      <c r="GD510" s="33"/>
      <c r="GE510" s="33"/>
      <c r="GF510" s="33"/>
      <c r="GG510" s="33"/>
      <c r="GH510" s="33"/>
      <c r="GI510" s="33"/>
      <c r="GJ510" s="33"/>
      <c r="GK510" s="33"/>
      <c r="GL510" s="33"/>
      <c r="GM510" s="33"/>
      <c r="GN510" s="33"/>
      <c r="GO510" s="33"/>
      <c r="GP510" s="33"/>
      <c r="GQ510" s="33"/>
      <c r="GR510" s="33"/>
      <c r="GS510" s="33"/>
      <c r="GT510" s="33"/>
      <c r="GU510" s="33"/>
      <c r="GV510" s="33"/>
      <c r="GW510" s="33"/>
      <c r="GX510" s="33"/>
      <c r="GY510" s="33"/>
      <c r="GZ510" s="33"/>
      <c r="HA510" s="33"/>
      <c r="HB510" s="33"/>
      <c r="HC510" s="33"/>
      <c r="HD510" s="33"/>
      <c r="HE510" s="33"/>
      <c r="HF510" s="33"/>
      <c r="HG510" s="33"/>
      <c r="HH510" s="33"/>
      <c r="HI510" s="33"/>
      <c r="HJ510" s="33"/>
      <c r="HK510" s="33"/>
      <c r="HL510" s="33"/>
      <c r="HM510" s="33"/>
      <c r="HN510" s="33"/>
      <c r="HO510" s="33"/>
      <c r="HP510" s="33"/>
      <c r="HQ510" s="33"/>
      <c r="HR510" s="33"/>
      <c r="HS510" s="33"/>
      <c r="HT510" s="33"/>
      <c r="HU510" s="33"/>
      <c r="HV510" s="33"/>
      <c r="HW510" s="33"/>
      <c r="HX510" s="33"/>
      <c r="HY510" s="33"/>
      <c r="HZ510" s="33"/>
      <c r="IA510" s="33"/>
    </row>
    <row r="511" spans="2:235" s="40" customFormat="1" ht="47.25" x14ac:dyDescent="0.25">
      <c r="B511" s="177"/>
      <c r="C511" s="80">
        <v>504</v>
      </c>
      <c r="D511" s="42" t="s">
        <v>3413</v>
      </c>
      <c r="E511" s="42" t="s">
        <v>1757</v>
      </c>
      <c r="F511" s="42" t="s">
        <v>1650</v>
      </c>
      <c r="G511" s="36" t="s">
        <v>3864</v>
      </c>
      <c r="H511" s="43" t="s">
        <v>3832</v>
      </c>
      <c r="I511" s="145">
        <v>382400</v>
      </c>
      <c r="J511" s="38"/>
      <c r="K511" s="42" t="s">
        <v>3468</v>
      </c>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c r="FJ511" s="33"/>
      <c r="FK511" s="33"/>
      <c r="FL511" s="33"/>
      <c r="FM511" s="33"/>
      <c r="FN511" s="33"/>
      <c r="FO511" s="33"/>
      <c r="FP511" s="33"/>
      <c r="FQ511" s="33"/>
      <c r="FR511" s="33"/>
      <c r="FS511" s="33"/>
      <c r="FT511" s="33"/>
      <c r="FU511" s="33"/>
      <c r="FV511" s="33"/>
      <c r="FW511" s="33"/>
      <c r="FX511" s="33"/>
      <c r="FY511" s="33"/>
      <c r="FZ511" s="33"/>
      <c r="GA511" s="33"/>
      <c r="GB511" s="33"/>
      <c r="GC511" s="33"/>
      <c r="GD511" s="33"/>
      <c r="GE511" s="33"/>
      <c r="GF511" s="33"/>
      <c r="GG511" s="33"/>
      <c r="GH511" s="33"/>
      <c r="GI511" s="33"/>
      <c r="GJ511" s="33"/>
      <c r="GK511" s="33"/>
      <c r="GL511" s="33"/>
      <c r="GM511" s="33"/>
      <c r="GN511" s="33"/>
      <c r="GO511" s="33"/>
      <c r="GP511" s="33"/>
      <c r="GQ511" s="33"/>
      <c r="GR511" s="33"/>
      <c r="GS511" s="33"/>
      <c r="GT511" s="33"/>
      <c r="GU511" s="33"/>
      <c r="GV511" s="33"/>
      <c r="GW511" s="33"/>
      <c r="GX511" s="33"/>
      <c r="GY511" s="33"/>
      <c r="GZ511" s="33"/>
      <c r="HA511" s="33"/>
      <c r="HB511" s="33"/>
      <c r="HC511" s="33"/>
      <c r="HD511" s="33"/>
      <c r="HE511" s="33"/>
      <c r="HF511" s="33"/>
      <c r="HG511" s="33"/>
      <c r="HH511" s="33"/>
      <c r="HI511" s="33"/>
      <c r="HJ511" s="33"/>
      <c r="HK511" s="33"/>
      <c r="HL511" s="33"/>
      <c r="HM511" s="33"/>
      <c r="HN511" s="33"/>
      <c r="HO511" s="33"/>
      <c r="HP511" s="33"/>
      <c r="HQ511" s="33"/>
      <c r="HR511" s="33"/>
      <c r="HS511" s="33"/>
      <c r="HT511" s="33"/>
      <c r="HU511" s="33"/>
      <c r="HV511" s="33"/>
      <c r="HW511" s="33"/>
      <c r="HX511" s="33"/>
      <c r="HY511" s="33"/>
      <c r="HZ511" s="33"/>
      <c r="IA511" s="33"/>
    </row>
    <row r="512" spans="2:235" s="40" customFormat="1" ht="63" x14ac:dyDescent="0.25">
      <c r="B512" s="177"/>
      <c r="C512" s="80">
        <v>505</v>
      </c>
      <c r="D512" s="42" t="s">
        <v>3413</v>
      </c>
      <c r="E512" s="42" t="s">
        <v>1757</v>
      </c>
      <c r="F512" s="42" t="s">
        <v>1651</v>
      </c>
      <c r="G512" s="36" t="s">
        <v>3864</v>
      </c>
      <c r="H512" s="43" t="s">
        <v>3832</v>
      </c>
      <c r="I512" s="145">
        <v>235675</v>
      </c>
      <c r="J512" s="38"/>
      <c r="K512" s="42" t="s">
        <v>3469</v>
      </c>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c r="BJ512" s="33"/>
      <c r="BK512" s="33"/>
      <c r="BL512" s="33"/>
      <c r="BM512" s="33"/>
      <c r="BN512" s="33"/>
      <c r="BO512" s="33"/>
      <c r="BP512" s="33"/>
      <c r="BQ512" s="33"/>
      <c r="BR512" s="33"/>
      <c r="BS512" s="33"/>
      <c r="BT512" s="33"/>
      <c r="BU512" s="33"/>
      <c r="BV512" s="33"/>
      <c r="BW512" s="33"/>
      <c r="BX512" s="33"/>
      <c r="BY512" s="33"/>
      <c r="BZ512" s="33"/>
      <c r="CA512" s="33"/>
      <c r="CB512" s="33"/>
      <c r="CC512" s="33"/>
      <c r="CD512" s="33"/>
      <c r="CE512" s="33"/>
      <c r="CF512" s="33"/>
      <c r="CG512" s="33"/>
      <c r="CH512" s="33"/>
      <c r="CI512" s="33"/>
      <c r="CJ512" s="33"/>
      <c r="CK512" s="33"/>
      <c r="CL512" s="33"/>
      <c r="CM512" s="33"/>
      <c r="CN512" s="33"/>
      <c r="CO512" s="33"/>
      <c r="CP512" s="33"/>
      <c r="CQ512" s="33"/>
      <c r="CR512" s="33"/>
      <c r="CS512" s="33"/>
      <c r="CT512" s="33"/>
      <c r="CU512" s="33"/>
      <c r="CV512" s="33"/>
      <c r="CW512" s="33"/>
      <c r="CX512" s="33"/>
      <c r="CY512" s="33"/>
      <c r="CZ512" s="33"/>
      <c r="DA512" s="33"/>
      <c r="DB512" s="33"/>
      <c r="DC512" s="33"/>
      <c r="DD512" s="33"/>
      <c r="DE512" s="33"/>
      <c r="DF512" s="33"/>
      <c r="DG512" s="33"/>
      <c r="DH512" s="33"/>
      <c r="DI512" s="33"/>
      <c r="DJ512" s="33"/>
      <c r="DK512" s="33"/>
      <c r="DL512" s="33"/>
      <c r="DM512" s="33"/>
      <c r="DN512" s="33"/>
      <c r="DO512" s="33"/>
      <c r="DP512" s="33"/>
      <c r="DQ512" s="33"/>
      <c r="DR512" s="33"/>
      <c r="DS512" s="33"/>
      <c r="DT512" s="33"/>
      <c r="DU512" s="33"/>
      <c r="DV512" s="33"/>
      <c r="DW512" s="33"/>
      <c r="DX512" s="33"/>
      <c r="DY512" s="33"/>
      <c r="DZ512" s="33"/>
      <c r="EA512" s="33"/>
      <c r="EB512" s="33"/>
      <c r="EC512" s="33"/>
      <c r="ED512" s="33"/>
      <c r="EE512" s="33"/>
      <c r="EF512" s="33"/>
      <c r="EG512" s="33"/>
      <c r="EH512" s="33"/>
      <c r="EI512" s="33"/>
      <c r="EJ512" s="33"/>
      <c r="EK512" s="33"/>
      <c r="EL512" s="33"/>
      <c r="EM512" s="33"/>
      <c r="EN512" s="33"/>
      <c r="EO512" s="33"/>
      <c r="EP512" s="33"/>
      <c r="EQ512" s="33"/>
      <c r="ER512" s="33"/>
      <c r="ES512" s="33"/>
      <c r="ET512" s="33"/>
      <c r="EU512" s="33"/>
      <c r="EV512" s="33"/>
      <c r="EW512" s="33"/>
      <c r="EX512" s="33"/>
      <c r="EY512" s="33"/>
      <c r="EZ512" s="33"/>
      <c r="FA512" s="33"/>
      <c r="FB512" s="33"/>
      <c r="FC512" s="33"/>
      <c r="FD512" s="33"/>
      <c r="FE512" s="33"/>
      <c r="FF512" s="33"/>
      <c r="FG512" s="33"/>
      <c r="FH512" s="33"/>
      <c r="FI512" s="33"/>
      <c r="FJ512" s="33"/>
      <c r="FK512" s="33"/>
      <c r="FL512" s="33"/>
      <c r="FM512" s="33"/>
      <c r="FN512" s="33"/>
      <c r="FO512" s="33"/>
      <c r="FP512" s="33"/>
      <c r="FQ512" s="33"/>
      <c r="FR512" s="33"/>
      <c r="FS512" s="33"/>
      <c r="FT512" s="33"/>
      <c r="FU512" s="33"/>
      <c r="FV512" s="33"/>
      <c r="FW512" s="33"/>
      <c r="FX512" s="33"/>
      <c r="FY512" s="33"/>
      <c r="FZ512" s="33"/>
      <c r="GA512" s="33"/>
      <c r="GB512" s="33"/>
      <c r="GC512" s="33"/>
      <c r="GD512" s="33"/>
      <c r="GE512" s="33"/>
      <c r="GF512" s="33"/>
      <c r="GG512" s="33"/>
      <c r="GH512" s="33"/>
      <c r="GI512" s="33"/>
      <c r="GJ512" s="33"/>
      <c r="GK512" s="33"/>
      <c r="GL512" s="33"/>
      <c r="GM512" s="33"/>
      <c r="GN512" s="33"/>
      <c r="GO512" s="33"/>
      <c r="GP512" s="33"/>
      <c r="GQ512" s="33"/>
      <c r="GR512" s="33"/>
      <c r="GS512" s="33"/>
      <c r="GT512" s="33"/>
      <c r="GU512" s="33"/>
      <c r="GV512" s="33"/>
      <c r="GW512" s="33"/>
      <c r="GX512" s="33"/>
      <c r="GY512" s="33"/>
      <c r="GZ512" s="33"/>
      <c r="HA512" s="33"/>
      <c r="HB512" s="33"/>
      <c r="HC512" s="33"/>
      <c r="HD512" s="33"/>
      <c r="HE512" s="33"/>
      <c r="HF512" s="33"/>
      <c r="HG512" s="33"/>
      <c r="HH512" s="33"/>
      <c r="HI512" s="33"/>
      <c r="HJ512" s="33"/>
      <c r="HK512" s="33"/>
      <c r="HL512" s="33"/>
      <c r="HM512" s="33"/>
      <c r="HN512" s="33"/>
      <c r="HO512" s="33"/>
      <c r="HP512" s="33"/>
      <c r="HQ512" s="33"/>
      <c r="HR512" s="33"/>
      <c r="HS512" s="33"/>
      <c r="HT512" s="33"/>
      <c r="HU512" s="33"/>
      <c r="HV512" s="33"/>
      <c r="HW512" s="33"/>
      <c r="HX512" s="33"/>
      <c r="HY512" s="33"/>
      <c r="HZ512" s="33"/>
      <c r="IA512" s="33"/>
    </row>
    <row r="513" spans="2:235" s="40" customFormat="1" ht="31.5" x14ac:dyDescent="0.25">
      <c r="B513" s="177"/>
      <c r="C513" s="80">
        <v>506</v>
      </c>
      <c r="D513" s="42" t="s">
        <v>3413</v>
      </c>
      <c r="E513" s="42" t="s">
        <v>1757</v>
      </c>
      <c r="F513" s="42" t="s">
        <v>1652</v>
      </c>
      <c r="G513" s="36" t="s">
        <v>3864</v>
      </c>
      <c r="H513" s="43" t="s">
        <v>3832</v>
      </c>
      <c r="I513" s="145">
        <v>32000</v>
      </c>
      <c r="J513" s="38"/>
      <c r="K513" s="42" t="s">
        <v>3470</v>
      </c>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c r="BJ513" s="33"/>
      <c r="BK513" s="33"/>
      <c r="BL513" s="33"/>
      <c r="BM513" s="33"/>
      <c r="BN513" s="33"/>
      <c r="BO513" s="33"/>
      <c r="BP513" s="33"/>
      <c r="BQ513" s="33"/>
      <c r="BR513" s="33"/>
      <c r="BS513" s="33"/>
      <c r="BT513" s="33"/>
      <c r="BU513" s="33"/>
      <c r="BV513" s="33"/>
      <c r="BW513" s="33"/>
      <c r="BX513" s="33"/>
      <c r="BY513" s="33"/>
      <c r="BZ513" s="33"/>
      <c r="CA513" s="33"/>
      <c r="CB513" s="33"/>
      <c r="CC513" s="33"/>
      <c r="CD513" s="33"/>
      <c r="CE513" s="33"/>
      <c r="CF513" s="33"/>
      <c r="CG513" s="33"/>
      <c r="CH513" s="33"/>
      <c r="CI513" s="33"/>
      <c r="CJ513" s="33"/>
      <c r="CK513" s="33"/>
      <c r="CL513" s="33"/>
      <c r="CM513" s="33"/>
      <c r="CN513" s="33"/>
      <c r="CO513" s="33"/>
      <c r="CP513" s="33"/>
      <c r="CQ513" s="33"/>
      <c r="CR513" s="33"/>
      <c r="CS513" s="33"/>
      <c r="CT513" s="33"/>
      <c r="CU513" s="33"/>
      <c r="CV513" s="33"/>
      <c r="CW513" s="33"/>
      <c r="CX513" s="33"/>
      <c r="CY513" s="33"/>
      <c r="CZ513" s="33"/>
      <c r="DA513" s="33"/>
      <c r="DB513" s="33"/>
      <c r="DC513" s="33"/>
      <c r="DD513" s="33"/>
      <c r="DE513" s="33"/>
      <c r="DF513" s="33"/>
      <c r="DG513" s="33"/>
      <c r="DH513" s="33"/>
      <c r="DI513" s="33"/>
      <c r="DJ513" s="33"/>
      <c r="DK513" s="33"/>
      <c r="DL513" s="33"/>
      <c r="DM513" s="33"/>
      <c r="DN513" s="33"/>
      <c r="DO513" s="33"/>
      <c r="DP513" s="33"/>
      <c r="DQ513" s="33"/>
      <c r="DR513" s="33"/>
      <c r="DS513" s="33"/>
      <c r="DT513" s="33"/>
      <c r="DU513" s="33"/>
      <c r="DV513" s="33"/>
      <c r="DW513" s="33"/>
      <c r="DX513" s="33"/>
      <c r="DY513" s="33"/>
      <c r="DZ513" s="33"/>
      <c r="EA513" s="33"/>
      <c r="EB513" s="33"/>
      <c r="EC513" s="33"/>
      <c r="ED513" s="33"/>
      <c r="EE513" s="33"/>
      <c r="EF513" s="33"/>
      <c r="EG513" s="33"/>
      <c r="EH513" s="33"/>
      <c r="EI513" s="33"/>
      <c r="EJ513" s="33"/>
      <c r="EK513" s="33"/>
      <c r="EL513" s="33"/>
      <c r="EM513" s="33"/>
      <c r="EN513" s="33"/>
      <c r="EO513" s="33"/>
      <c r="EP513" s="33"/>
      <c r="EQ513" s="33"/>
      <c r="ER513" s="33"/>
      <c r="ES513" s="33"/>
      <c r="ET513" s="33"/>
      <c r="EU513" s="33"/>
      <c r="EV513" s="33"/>
      <c r="EW513" s="33"/>
      <c r="EX513" s="33"/>
      <c r="EY513" s="33"/>
      <c r="EZ513" s="33"/>
      <c r="FA513" s="33"/>
      <c r="FB513" s="33"/>
      <c r="FC513" s="33"/>
      <c r="FD513" s="33"/>
      <c r="FE513" s="33"/>
      <c r="FF513" s="33"/>
      <c r="FG513" s="33"/>
      <c r="FH513" s="33"/>
      <c r="FI513" s="33"/>
      <c r="FJ513" s="33"/>
      <c r="FK513" s="33"/>
      <c r="FL513" s="33"/>
      <c r="FM513" s="33"/>
      <c r="FN513" s="33"/>
      <c r="FO513" s="33"/>
      <c r="FP513" s="33"/>
      <c r="FQ513" s="33"/>
      <c r="FR513" s="33"/>
      <c r="FS513" s="33"/>
      <c r="FT513" s="33"/>
      <c r="FU513" s="33"/>
      <c r="FV513" s="33"/>
      <c r="FW513" s="33"/>
      <c r="FX513" s="33"/>
      <c r="FY513" s="33"/>
      <c r="FZ513" s="33"/>
      <c r="GA513" s="33"/>
      <c r="GB513" s="33"/>
      <c r="GC513" s="33"/>
      <c r="GD513" s="33"/>
      <c r="GE513" s="33"/>
      <c r="GF513" s="33"/>
      <c r="GG513" s="33"/>
      <c r="GH513" s="33"/>
      <c r="GI513" s="33"/>
      <c r="GJ513" s="33"/>
      <c r="GK513" s="33"/>
      <c r="GL513" s="33"/>
      <c r="GM513" s="33"/>
      <c r="GN513" s="33"/>
      <c r="GO513" s="33"/>
      <c r="GP513" s="33"/>
      <c r="GQ513" s="33"/>
      <c r="GR513" s="33"/>
      <c r="GS513" s="33"/>
      <c r="GT513" s="33"/>
      <c r="GU513" s="33"/>
      <c r="GV513" s="33"/>
      <c r="GW513" s="33"/>
      <c r="GX513" s="33"/>
      <c r="GY513" s="33"/>
      <c r="GZ513" s="33"/>
      <c r="HA513" s="33"/>
      <c r="HB513" s="33"/>
      <c r="HC513" s="33"/>
      <c r="HD513" s="33"/>
      <c r="HE513" s="33"/>
      <c r="HF513" s="33"/>
      <c r="HG513" s="33"/>
      <c r="HH513" s="33"/>
      <c r="HI513" s="33"/>
      <c r="HJ513" s="33"/>
      <c r="HK513" s="33"/>
      <c r="HL513" s="33"/>
      <c r="HM513" s="33"/>
      <c r="HN513" s="33"/>
      <c r="HO513" s="33"/>
      <c r="HP513" s="33"/>
      <c r="HQ513" s="33"/>
      <c r="HR513" s="33"/>
      <c r="HS513" s="33"/>
      <c r="HT513" s="33"/>
      <c r="HU513" s="33"/>
      <c r="HV513" s="33"/>
      <c r="HW513" s="33"/>
      <c r="HX513" s="33"/>
      <c r="HY513" s="33"/>
      <c r="HZ513" s="33"/>
      <c r="IA513" s="33"/>
    </row>
    <row r="514" spans="2:235" s="40" customFormat="1" ht="31.5" x14ac:dyDescent="0.25">
      <c r="B514" s="177"/>
      <c r="C514" s="80">
        <v>507</v>
      </c>
      <c r="D514" s="42" t="s">
        <v>3413</v>
      </c>
      <c r="E514" s="42" t="s">
        <v>1757</v>
      </c>
      <c r="F514" s="42" t="s">
        <v>1653</v>
      </c>
      <c r="G514" s="36" t="s">
        <v>3864</v>
      </c>
      <c r="H514" s="43" t="s">
        <v>3832</v>
      </c>
      <c r="I514" s="145">
        <v>30000</v>
      </c>
      <c r="J514" s="38"/>
      <c r="K514" s="42" t="s">
        <v>2536</v>
      </c>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c r="BD514" s="33"/>
      <c r="BE514" s="33"/>
      <c r="BF514" s="33"/>
      <c r="BG514" s="33"/>
      <c r="BH514" s="33"/>
      <c r="BI514" s="33"/>
      <c r="BJ514" s="33"/>
      <c r="BK514" s="33"/>
      <c r="BL514" s="33"/>
      <c r="BM514" s="33"/>
      <c r="BN514" s="33"/>
      <c r="BO514" s="33"/>
      <c r="BP514" s="33"/>
      <c r="BQ514" s="33"/>
      <c r="BR514" s="33"/>
      <c r="BS514" s="33"/>
      <c r="BT514" s="33"/>
      <c r="BU514" s="33"/>
      <c r="BV514" s="33"/>
      <c r="BW514" s="33"/>
      <c r="BX514" s="33"/>
      <c r="BY514" s="33"/>
      <c r="BZ514" s="33"/>
      <c r="CA514" s="33"/>
      <c r="CB514" s="33"/>
      <c r="CC514" s="33"/>
      <c r="CD514" s="33"/>
      <c r="CE514" s="33"/>
      <c r="CF514" s="33"/>
      <c r="CG514" s="33"/>
      <c r="CH514" s="33"/>
      <c r="CI514" s="33"/>
      <c r="CJ514" s="33"/>
      <c r="CK514" s="33"/>
      <c r="CL514" s="33"/>
      <c r="CM514" s="33"/>
      <c r="CN514" s="33"/>
      <c r="CO514" s="33"/>
      <c r="CP514" s="33"/>
      <c r="CQ514" s="33"/>
      <c r="CR514" s="33"/>
      <c r="CS514" s="33"/>
      <c r="CT514" s="33"/>
      <c r="CU514" s="33"/>
      <c r="CV514" s="33"/>
      <c r="CW514" s="33"/>
      <c r="CX514" s="33"/>
      <c r="CY514" s="33"/>
      <c r="CZ514" s="33"/>
      <c r="DA514" s="33"/>
      <c r="DB514" s="33"/>
      <c r="DC514" s="33"/>
      <c r="DD514" s="33"/>
      <c r="DE514" s="33"/>
      <c r="DF514" s="33"/>
      <c r="DG514" s="33"/>
      <c r="DH514" s="33"/>
      <c r="DI514" s="33"/>
      <c r="DJ514" s="33"/>
      <c r="DK514" s="33"/>
      <c r="DL514" s="33"/>
      <c r="DM514" s="33"/>
      <c r="DN514" s="33"/>
      <c r="DO514" s="33"/>
      <c r="DP514" s="33"/>
      <c r="DQ514" s="33"/>
      <c r="DR514" s="33"/>
      <c r="DS514" s="33"/>
      <c r="DT514" s="33"/>
      <c r="DU514" s="33"/>
      <c r="DV514" s="33"/>
      <c r="DW514" s="33"/>
      <c r="DX514" s="33"/>
      <c r="DY514" s="33"/>
      <c r="DZ514" s="33"/>
      <c r="EA514" s="33"/>
      <c r="EB514" s="33"/>
      <c r="EC514" s="33"/>
      <c r="ED514" s="33"/>
      <c r="EE514" s="33"/>
      <c r="EF514" s="33"/>
      <c r="EG514" s="33"/>
      <c r="EH514" s="33"/>
      <c r="EI514" s="33"/>
      <c r="EJ514" s="33"/>
      <c r="EK514" s="33"/>
      <c r="EL514" s="33"/>
      <c r="EM514" s="33"/>
      <c r="EN514" s="33"/>
      <c r="EO514" s="33"/>
      <c r="EP514" s="33"/>
      <c r="EQ514" s="33"/>
      <c r="ER514" s="33"/>
      <c r="ES514" s="33"/>
      <c r="ET514" s="33"/>
      <c r="EU514" s="33"/>
      <c r="EV514" s="33"/>
      <c r="EW514" s="33"/>
      <c r="EX514" s="33"/>
      <c r="EY514" s="33"/>
      <c r="EZ514" s="33"/>
      <c r="FA514" s="33"/>
      <c r="FB514" s="33"/>
      <c r="FC514" s="33"/>
      <c r="FD514" s="33"/>
      <c r="FE514" s="33"/>
      <c r="FF514" s="33"/>
      <c r="FG514" s="33"/>
      <c r="FH514" s="33"/>
      <c r="FI514" s="33"/>
      <c r="FJ514" s="33"/>
      <c r="FK514" s="33"/>
      <c r="FL514" s="33"/>
      <c r="FM514" s="33"/>
      <c r="FN514" s="33"/>
      <c r="FO514" s="33"/>
      <c r="FP514" s="33"/>
      <c r="FQ514" s="33"/>
      <c r="FR514" s="33"/>
      <c r="FS514" s="33"/>
      <c r="FT514" s="33"/>
      <c r="FU514" s="33"/>
      <c r="FV514" s="33"/>
      <c r="FW514" s="33"/>
      <c r="FX514" s="33"/>
      <c r="FY514" s="33"/>
      <c r="FZ514" s="33"/>
      <c r="GA514" s="33"/>
      <c r="GB514" s="33"/>
      <c r="GC514" s="33"/>
      <c r="GD514" s="33"/>
      <c r="GE514" s="33"/>
      <c r="GF514" s="33"/>
      <c r="GG514" s="33"/>
      <c r="GH514" s="33"/>
      <c r="GI514" s="33"/>
      <c r="GJ514" s="33"/>
      <c r="GK514" s="33"/>
      <c r="GL514" s="33"/>
      <c r="GM514" s="33"/>
      <c r="GN514" s="33"/>
      <c r="GO514" s="33"/>
      <c r="GP514" s="33"/>
      <c r="GQ514" s="33"/>
      <c r="GR514" s="33"/>
      <c r="GS514" s="33"/>
      <c r="GT514" s="33"/>
      <c r="GU514" s="33"/>
      <c r="GV514" s="33"/>
      <c r="GW514" s="33"/>
      <c r="GX514" s="33"/>
      <c r="GY514" s="33"/>
      <c r="GZ514" s="33"/>
      <c r="HA514" s="33"/>
      <c r="HB514" s="33"/>
      <c r="HC514" s="33"/>
      <c r="HD514" s="33"/>
      <c r="HE514" s="33"/>
      <c r="HF514" s="33"/>
      <c r="HG514" s="33"/>
      <c r="HH514" s="33"/>
      <c r="HI514" s="33"/>
      <c r="HJ514" s="33"/>
      <c r="HK514" s="33"/>
      <c r="HL514" s="33"/>
      <c r="HM514" s="33"/>
      <c r="HN514" s="33"/>
      <c r="HO514" s="33"/>
      <c r="HP514" s="33"/>
      <c r="HQ514" s="33"/>
      <c r="HR514" s="33"/>
      <c r="HS514" s="33"/>
      <c r="HT514" s="33"/>
      <c r="HU514" s="33"/>
      <c r="HV514" s="33"/>
      <c r="HW514" s="33"/>
      <c r="HX514" s="33"/>
      <c r="HY514" s="33"/>
      <c r="HZ514" s="33"/>
      <c r="IA514" s="33"/>
    </row>
    <row r="515" spans="2:235" s="40" customFormat="1" ht="47.25" x14ac:dyDescent="0.25">
      <c r="B515" s="177"/>
      <c r="C515" s="80">
        <v>508</v>
      </c>
      <c r="D515" s="42" t="s">
        <v>3413</v>
      </c>
      <c r="E515" s="42" t="s">
        <v>1757</v>
      </c>
      <c r="F515" s="42" t="s">
        <v>1654</v>
      </c>
      <c r="G515" s="36" t="s">
        <v>3864</v>
      </c>
      <c r="H515" s="43" t="s">
        <v>3832</v>
      </c>
      <c r="I515" s="145">
        <v>49500</v>
      </c>
      <c r="J515" s="38"/>
      <c r="K515" s="42" t="s">
        <v>3471</v>
      </c>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3"/>
      <c r="BF515" s="33"/>
      <c r="BG515" s="33"/>
      <c r="BH515" s="33"/>
      <c r="BI515" s="33"/>
      <c r="BJ515" s="33"/>
      <c r="BK515" s="33"/>
      <c r="BL515" s="33"/>
      <c r="BM515" s="33"/>
      <c r="BN515" s="33"/>
      <c r="BO515" s="33"/>
      <c r="BP515" s="33"/>
      <c r="BQ515" s="33"/>
      <c r="BR515" s="33"/>
      <c r="BS515" s="33"/>
      <c r="BT515" s="33"/>
      <c r="BU515" s="33"/>
      <c r="BV515" s="33"/>
      <c r="BW515" s="33"/>
      <c r="BX515" s="33"/>
      <c r="BY515" s="33"/>
      <c r="BZ515" s="33"/>
      <c r="CA515" s="33"/>
      <c r="CB515" s="33"/>
      <c r="CC515" s="33"/>
      <c r="CD515" s="33"/>
      <c r="CE515" s="33"/>
      <c r="CF515" s="33"/>
      <c r="CG515" s="33"/>
      <c r="CH515" s="33"/>
      <c r="CI515" s="33"/>
      <c r="CJ515" s="33"/>
      <c r="CK515" s="33"/>
      <c r="CL515" s="33"/>
      <c r="CM515" s="33"/>
      <c r="CN515" s="33"/>
      <c r="CO515" s="33"/>
      <c r="CP515" s="33"/>
      <c r="CQ515" s="33"/>
      <c r="CR515" s="33"/>
      <c r="CS515" s="33"/>
      <c r="CT515" s="33"/>
      <c r="CU515" s="33"/>
      <c r="CV515" s="33"/>
      <c r="CW515" s="33"/>
      <c r="CX515" s="33"/>
      <c r="CY515" s="33"/>
      <c r="CZ515" s="33"/>
      <c r="DA515" s="33"/>
      <c r="DB515" s="33"/>
      <c r="DC515" s="33"/>
      <c r="DD515" s="33"/>
      <c r="DE515" s="33"/>
      <c r="DF515" s="33"/>
      <c r="DG515" s="33"/>
      <c r="DH515" s="33"/>
      <c r="DI515" s="33"/>
      <c r="DJ515" s="33"/>
      <c r="DK515" s="33"/>
      <c r="DL515" s="33"/>
      <c r="DM515" s="33"/>
      <c r="DN515" s="33"/>
      <c r="DO515" s="33"/>
      <c r="DP515" s="33"/>
      <c r="DQ515" s="33"/>
      <c r="DR515" s="33"/>
      <c r="DS515" s="33"/>
      <c r="DT515" s="33"/>
      <c r="DU515" s="33"/>
      <c r="DV515" s="33"/>
      <c r="DW515" s="33"/>
      <c r="DX515" s="33"/>
      <c r="DY515" s="33"/>
      <c r="DZ515" s="33"/>
      <c r="EA515" s="33"/>
      <c r="EB515" s="33"/>
      <c r="EC515" s="33"/>
      <c r="ED515" s="33"/>
      <c r="EE515" s="33"/>
      <c r="EF515" s="33"/>
      <c r="EG515" s="33"/>
      <c r="EH515" s="33"/>
      <c r="EI515" s="33"/>
      <c r="EJ515" s="33"/>
      <c r="EK515" s="33"/>
      <c r="EL515" s="33"/>
      <c r="EM515" s="33"/>
      <c r="EN515" s="33"/>
      <c r="EO515" s="33"/>
      <c r="EP515" s="33"/>
      <c r="EQ515" s="33"/>
      <c r="ER515" s="33"/>
      <c r="ES515" s="33"/>
      <c r="ET515" s="33"/>
      <c r="EU515" s="33"/>
      <c r="EV515" s="33"/>
      <c r="EW515" s="33"/>
      <c r="EX515" s="33"/>
      <c r="EY515" s="33"/>
      <c r="EZ515" s="33"/>
      <c r="FA515" s="33"/>
      <c r="FB515" s="33"/>
      <c r="FC515" s="33"/>
      <c r="FD515" s="33"/>
      <c r="FE515" s="33"/>
      <c r="FF515" s="33"/>
      <c r="FG515" s="33"/>
      <c r="FH515" s="33"/>
      <c r="FI515" s="33"/>
      <c r="FJ515" s="33"/>
      <c r="FK515" s="33"/>
      <c r="FL515" s="33"/>
      <c r="FM515" s="33"/>
      <c r="FN515" s="33"/>
      <c r="FO515" s="33"/>
      <c r="FP515" s="33"/>
      <c r="FQ515" s="33"/>
      <c r="FR515" s="33"/>
      <c r="FS515" s="33"/>
      <c r="FT515" s="33"/>
      <c r="FU515" s="33"/>
      <c r="FV515" s="33"/>
      <c r="FW515" s="33"/>
      <c r="FX515" s="33"/>
      <c r="FY515" s="33"/>
      <c r="FZ515" s="33"/>
      <c r="GA515" s="33"/>
      <c r="GB515" s="33"/>
      <c r="GC515" s="33"/>
      <c r="GD515" s="33"/>
      <c r="GE515" s="33"/>
      <c r="GF515" s="33"/>
      <c r="GG515" s="33"/>
      <c r="GH515" s="33"/>
      <c r="GI515" s="33"/>
      <c r="GJ515" s="33"/>
      <c r="GK515" s="33"/>
      <c r="GL515" s="33"/>
      <c r="GM515" s="33"/>
      <c r="GN515" s="33"/>
      <c r="GO515" s="33"/>
      <c r="GP515" s="33"/>
      <c r="GQ515" s="33"/>
      <c r="GR515" s="33"/>
      <c r="GS515" s="33"/>
      <c r="GT515" s="33"/>
      <c r="GU515" s="33"/>
      <c r="GV515" s="33"/>
      <c r="GW515" s="33"/>
      <c r="GX515" s="33"/>
      <c r="GY515" s="33"/>
      <c r="GZ515" s="33"/>
      <c r="HA515" s="33"/>
      <c r="HB515" s="33"/>
      <c r="HC515" s="33"/>
      <c r="HD515" s="33"/>
      <c r="HE515" s="33"/>
      <c r="HF515" s="33"/>
      <c r="HG515" s="33"/>
      <c r="HH515" s="33"/>
      <c r="HI515" s="33"/>
      <c r="HJ515" s="33"/>
      <c r="HK515" s="33"/>
      <c r="HL515" s="33"/>
      <c r="HM515" s="33"/>
      <c r="HN515" s="33"/>
      <c r="HO515" s="33"/>
      <c r="HP515" s="33"/>
      <c r="HQ515" s="33"/>
      <c r="HR515" s="33"/>
      <c r="HS515" s="33"/>
      <c r="HT515" s="33"/>
      <c r="HU515" s="33"/>
      <c r="HV515" s="33"/>
      <c r="HW515" s="33"/>
      <c r="HX515" s="33"/>
      <c r="HY515" s="33"/>
      <c r="HZ515" s="33"/>
      <c r="IA515" s="33"/>
    </row>
    <row r="516" spans="2:235" s="40" customFormat="1" ht="47.25" x14ac:dyDescent="0.25">
      <c r="B516" s="177"/>
      <c r="C516" s="80">
        <v>509</v>
      </c>
      <c r="D516" s="42" t="s">
        <v>3413</v>
      </c>
      <c r="E516" s="42" t="s">
        <v>1757</v>
      </c>
      <c r="F516" s="42" t="s">
        <v>1655</v>
      </c>
      <c r="G516" s="36" t="s">
        <v>3864</v>
      </c>
      <c r="H516" s="43" t="s">
        <v>3832</v>
      </c>
      <c r="I516" s="145">
        <v>287500</v>
      </c>
      <c r="J516" s="38"/>
      <c r="K516" s="42" t="s">
        <v>3472</v>
      </c>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3"/>
      <c r="FH516" s="33"/>
      <c r="FI516" s="33"/>
      <c r="FJ516" s="33"/>
      <c r="FK516" s="33"/>
      <c r="FL516" s="33"/>
      <c r="FM516" s="33"/>
      <c r="FN516" s="33"/>
      <c r="FO516" s="33"/>
      <c r="FP516" s="33"/>
      <c r="FQ516" s="33"/>
      <c r="FR516" s="33"/>
      <c r="FS516" s="33"/>
      <c r="FT516" s="33"/>
      <c r="FU516" s="33"/>
      <c r="FV516" s="33"/>
      <c r="FW516" s="33"/>
      <c r="FX516" s="33"/>
      <c r="FY516" s="33"/>
      <c r="FZ516" s="33"/>
      <c r="GA516" s="33"/>
      <c r="GB516" s="33"/>
      <c r="GC516" s="33"/>
      <c r="GD516" s="33"/>
      <c r="GE516" s="33"/>
      <c r="GF516" s="33"/>
      <c r="GG516" s="33"/>
      <c r="GH516" s="33"/>
      <c r="GI516" s="33"/>
      <c r="GJ516" s="33"/>
      <c r="GK516" s="33"/>
      <c r="GL516" s="33"/>
      <c r="GM516" s="33"/>
      <c r="GN516" s="33"/>
      <c r="GO516" s="33"/>
      <c r="GP516" s="33"/>
      <c r="GQ516" s="33"/>
      <c r="GR516" s="33"/>
      <c r="GS516" s="33"/>
      <c r="GT516" s="33"/>
      <c r="GU516" s="33"/>
      <c r="GV516" s="33"/>
      <c r="GW516" s="33"/>
      <c r="GX516" s="33"/>
      <c r="GY516" s="33"/>
      <c r="GZ516" s="33"/>
      <c r="HA516" s="33"/>
      <c r="HB516" s="33"/>
      <c r="HC516" s="33"/>
      <c r="HD516" s="33"/>
      <c r="HE516" s="33"/>
      <c r="HF516" s="33"/>
      <c r="HG516" s="33"/>
      <c r="HH516" s="33"/>
      <c r="HI516" s="33"/>
      <c r="HJ516" s="33"/>
      <c r="HK516" s="33"/>
      <c r="HL516" s="33"/>
      <c r="HM516" s="33"/>
      <c r="HN516" s="33"/>
      <c r="HO516" s="33"/>
      <c r="HP516" s="33"/>
      <c r="HQ516" s="33"/>
      <c r="HR516" s="33"/>
      <c r="HS516" s="33"/>
      <c r="HT516" s="33"/>
      <c r="HU516" s="33"/>
      <c r="HV516" s="33"/>
      <c r="HW516" s="33"/>
      <c r="HX516" s="33"/>
      <c r="HY516" s="33"/>
      <c r="HZ516" s="33"/>
      <c r="IA516" s="33"/>
    </row>
    <row r="517" spans="2:235" s="40" customFormat="1" ht="31.5" x14ac:dyDescent="0.25">
      <c r="B517" s="177"/>
      <c r="C517" s="80">
        <v>510</v>
      </c>
      <c r="D517" s="42" t="s">
        <v>3413</v>
      </c>
      <c r="E517" s="42" t="s">
        <v>1757</v>
      </c>
      <c r="F517" s="42" t="s">
        <v>1656</v>
      </c>
      <c r="G517" s="36" t="s">
        <v>3864</v>
      </c>
      <c r="H517" s="43" t="s">
        <v>3832</v>
      </c>
      <c r="I517" s="145">
        <v>62200</v>
      </c>
      <c r="J517" s="38"/>
      <c r="K517" s="42" t="s">
        <v>3473</v>
      </c>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c r="BD517" s="33"/>
      <c r="BE517" s="33"/>
      <c r="BF517" s="33"/>
      <c r="BG517" s="33"/>
      <c r="BH517" s="33"/>
      <c r="BI517" s="33"/>
      <c r="BJ517" s="33"/>
      <c r="BK517" s="33"/>
      <c r="BL517" s="33"/>
      <c r="BM517" s="33"/>
      <c r="BN517" s="33"/>
      <c r="BO517" s="33"/>
      <c r="BP517" s="33"/>
      <c r="BQ517" s="33"/>
      <c r="BR517" s="33"/>
      <c r="BS517" s="33"/>
      <c r="BT517" s="33"/>
      <c r="BU517" s="33"/>
      <c r="BV517" s="33"/>
      <c r="BW517" s="33"/>
      <c r="BX517" s="33"/>
      <c r="BY517" s="33"/>
      <c r="BZ517" s="33"/>
      <c r="CA517" s="33"/>
      <c r="CB517" s="33"/>
      <c r="CC517" s="33"/>
      <c r="CD517" s="33"/>
      <c r="CE517" s="33"/>
      <c r="CF517" s="33"/>
      <c r="CG517" s="33"/>
      <c r="CH517" s="33"/>
      <c r="CI517" s="33"/>
      <c r="CJ517" s="33"/>
      <c r="CK517" s="33"/>
      <c r="CL517" s="33"/>
      <c r="CM517" s="33"/>
      <c r="CN517" s="33"/>
      <c r="CO517" s="33"/>
      <c r="CP517" s="33"/>
      <c r="CQ517" s="33"/>
      <c r="CR517" s="33"/>
      <c r="CS517" s="33"/>
      <c r="CT517" s="33"/>
      <c r="CU517" s="33"/>
      <c r="CV517" s="33"/>
      <c r="CW517" s="33"/>
      <c r="CX517" s="33"/>
      <c r="CY517" s="33"/>
      <c r="CZ517" s="33"/>
      <c r="DA517" s="33"/>
      <c r="DB517" s="33"/>
      <c r="DC517" s="33"/>
      <c r="DD517" s="33"/>
      <c r="DE517" s="33"/>
      <c r="DF517" s="33"/>
      <c r="DG517" s="33"/>
      <c r="DH517" s="33"/>
      <c r="DI517" s="33"/>
      <c r="DJ517" s="33"/>
      <c r="DK517" s="33"/>
      <c r="DL517" s="33"/>
      <c r="DM517" s="33"/>
      <c r="DN517" s="33"/>
      <c r="DO517" s="33"/>
      <c r="DP517" s="33"/>
      <c r="DQ517" s="33"/>
      <c r="DR517" s="33"/>
      <c r="DS517" s="33"/>
      <c r="DT517" s="33"/>
      <c r="DU517" s="33"/>
      <c r="DV517" s="33"/>
      <c r="DW517" s="33"/>
      <c r="DX517" s="33"/>
      <c r="DY517" s="33"/>
      <c r="DZ517" s="33"/>
      <c r="EA517" s="33"/>
      <c r="EB517" s="33"/>
      <c r="EC517" s="33"/>
      <c r="ED517" s="33"/>
      <c r="EE517" s="33"/>
      <c r="EF517" s="33"/>
      <c r="EG517" s="33"/>
      <c r="EH517" s="33"/>
      <c r="EI517" s="33"/>
      <c r="EJ517" s="33"/>
      <c r="EK517" s="33"/>
      <c r="EL517" s="33"/>
      <c r="EM517" s="33"/>
      <c r="EN517" s="33"/>
      <c r="EO517" s="33"/>
      <c r="EP517" s="33"/>
      <c r="EQ517" s="33"/>
      <c r="ER517" s="33"/>
      <c r="ES517" s="33"/>
      <c r="ET517" s="33"/>
      <c r="EU517" s="33"/>
      <c r="EV517" s="33"/>
      <c r="EW517" s="33"/>
      <c r="EX517" s="33"/>
      <c r="EY517" s="33"/>
      <c r="EZ517" s="33"/>
      <c r="FA517" s="33"/>
      <c r="FB517" s="33"/>
      <c r="FC517" s="33"/>
      <c r="FD517" s="33"/>
      <c r="FE517" s="33"/>
      <c r="FF517" s="33"/>
      <c r="FG517" s="33"/>
      <c r="FH517" s="33"/>
      <c r="FI517" s="33"/>
      <c r="FJ517" s="33"/>
      <c r="FK517" s="33"/>
      <c r="FL517" s="33"/>
      <c r="FM517" s="33"/>
      <c r="FN517" s="33"/>
      <c r="FO517" s="33"/>
      <c r="FP517" s="33"/>
      <c r="FQ517" s="33"/>
      <c r="FR517" s="33"/>
      <c r="FS517" s="33"/>
      <c r="FT517" s="33"/>
      <c r="FU517" s="33"/>
      <c r="FV517" s="33"/>
      <c r="FW517" s="33"/>
      <c r="FX517" s="33"/>
      <c r="FY517" s="33"/>
      <c r="FZ517" s="33"/>
      <c r="GA517" s="33"/>
      <c r="GB517" s="33"/>
      <c r="GC517" s="33"/>
      <c r="GD517" s="33"/>
      <c r="GE517" s="33"/>
      <c r="GF517" s="33"/>
      <c r="GG517" s="33"/>
      <c r="GH517" s="33"/>
      <c r="GI517" s="33"/>
      <c r="GJ517" s="33"/>
      <c r="GK517" s="33"/>
      <c r="GL517" s="33"/>
      <c r="GM517" s="33"/>
      <c r="GN517" s="33"/>
      <c r="GO517" s="33"/>
      <c r="GP517" s="33"/>
      <c r="GQ517" s="33"/>
      <c r="GR517" s="33"/>
      <c r="GS517" s="33"/>
      <c r="GT517" s="33"/>
      <c r="GU517" s="33"/>
      <c r="GV517" s="33"/>
      <c r="GW517" s="33"/>
      <c r="GX517" s="33"/>
      <c r="GY517" s="33"/>
      <c r="GZ517" s="33"/>
      <c r="HA517" s="33"/>
      <c r="HB517" s="33"/>
      <c r="HC517" s="33"/>
      <c r="HD517" s="33"/>
      <c r="HE517" s="33"/>
      <c r="HF517" s="33"/>
      <c r="HG517" s="33"/>
      <c r="HH517" s="33"/>
      <c r="HI517" s="33"/>
      <c r="HJ517" s="33"/>
      <c r="HK517" s="33"/>
      <c r="HL517" s="33"/>
      <c r="HM517" s="33"/>
      <c r="HN517" s="33"/>
      <c r="HO517" s="33"/>
      <c r="HP517" s="33"/>
      <c r="HQ517" s="33"/>
      <c r="HR517" s="33"/>
      <c r="HS517" s="33"/>
      <c r="HT517" s="33"/>
      <c r="HU517" s="33"/>
      <c r="HV517" s="33"/>
      <c r="HW517" s="33"/>
      <c r="HX517" s="33"/>
      <c r="HY517" s="33"/>
      <c r="HZ517" s="33"/>
      <c r="IA517" s="33"/>
    </row>
    <row r="518" spans="2:235" s="40" customFormat="1" ht="31.5" x14ac:dyDescent="0.25">
      <c r="B518" s="177"/>
      <c r="C518" s="80">
        <v>511</v>
      </c>
      <c r="D518" s="42" t="s">
        <v>3413</v>
      </c>
      <c r="E518" s="42" t="s">
        <v>1757</v>
      </c>
      <c r="F518" s="42" t="s">
        <v>1657</v>
      </c>
      <c r="G518" s="36" t="s">
        <v>3864</v>
      </c>
      <c r="H518" s="43" t="s">
        <v>3832</v>
      </c>
      <c r="I518" s="145">
        <v>40000</v>
      </c>
      <c r="J518" s="38"/>
      <c r="K518" s="42" t="s">
        <v>3474</v>
      </c>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c r="AS518" s="33"/>
      <c r="AT518" s="33"/>
      <c r="AU518" s="33"/>
      <c r="AV518" s="33"/>
      <c r="AW518" s="33"/>
      <c r="AX518" s="33"/>
      <c r="AY518" s="33"/>
      <c r="AZ518" s="33"/>
      <c r="BA518" s="33"/>
      <c r="BB518" s="33"/>
      <c r="BC518" s="33"/>
      <c r="BD518" s="33"/>
      <c r="BE518" s="33"/>
      <c r="BF518" s="33"/>
      <c r="BG518" s="33"/>
      <c r="BH518" s="33"/>
      <c r="BI518" s="33"/>
      <c r="BJ518" s="33"/>
      <c r="BK518" s="33"/>
      <c r="BL518" s="33"/>
      <c r="BM518" s="33"/>
      <c r="BN518" s="33"/>
      <c r="BO518" s="33"/>
      <c r="BP518" s="33"/>
      <c r="BQ518" s="33"/>
      <c r="BR518" s="33"/>
      <c r="BS518" s="33"/>
      <c r="BT518" s="33"/>
      <c r="BU518" s="33"/>
      <c r="BV518" s="33"/>
      <c r="BW518" s="33"/>
      <c r="BX518" s="33"/>
      <c r="BY518" s="33"/>
      <c r="BZ518" s="33"/>
      <c r="CA518" s="33"/>
      <c r="CB518" s="33"/>
      <c r="CC518" s="33"/>
      <c r="CD518" s="33"/>
      <c r="CE518" s="33"/>
      <c r="CF518" s="33"/>
      <c r="CG518" s="33"/>
      <c r="CH518" s="33"/>
      <c r="CI518" s="33"/>
      <c r="CJ518" s="33"/>
      <c r="CK518" s="33"/>
      <c r="CL518" s="33"/>
      <c r="CM518" s="33"/>
      <c r="CN518" s="33"/>
      <c r="CO518" s="33"/>
      <c r="CP518" s="33"/>
      <c r="CQ518" s="33"/>
      <c r="CR518" s="33"/>
      <c r="CS518" s="33"/>
      <c r="CT518" s="33"/>
      <c r="CU518" s="33"/>
      <c r="CV518" s="33"/>
      <c r="CW518" s="33"/>
      <c r="CX518" s="33"/>
      <c r="CY518" s="33"/>
      <c r="CZ518" s="33"/>
      <c r="DA518" s="33"/>
      <c r="DB518" s="33"/>
      <c r="DC518" s="33"/>
      <c r="DD518" s="33"/>
      <c r="DE518" s="33"/>
      <c r="DF518" s="33"/>
      <c r="DG518" s="33"/>
      <c r="DH518" s="33"/>
      <c r="DI518" s="33"/>
      <c r="DJ518" s="33"/>
      <c r="DK518" s="33"/>
      <c r="DL518" s="33"/>
      <c r="DM518" s="33"/>
      <c r="DN518" s="33"/>
      <c r="DO518" s="33"/>
      <c r="DP518" s="33"/>
      <c r="DQ518" s="33"/>
      <c r="DR518" s="33"/>
      <c r="DS518" s="33"/>
      <c r="DT518" s="33"/>
      <c r="DU518" s="33"/>
      <c r="DV518" s="33"/>
      <c r="DW518" s="33"/>
      <c r="DX518" s="33"/>
      <c r="DY518" s="33"/>
      <c r="DZ518" s="33"/>
      <c r="EA518" s="33"/>
      <c r="EB518" s="33"/>
      <c r="EC518" s="33"/>
      <c r="ED518" s="33"/>
      <c r="EE518" s="33"/>
      <c r="EF518" s="33"/>
      <c r="EG518" s="33"/>
      <c r="EH518" s="33"/>
      <c r="EI518" s="33"/>
      <c r="EJ518" s="33"/>
      <c r="EK518" s="33"/>
      <c r="EL518" s="33"/>
      <c r="EM518" s="33"/>
      <c r="EN518" s="33"/>
      <c r="EO518" s="33"/>
      <c r="EP518" s="33"/>
      <c r="EQ518" s="33"/>
      <c r="ER518" s="33"/>
      <c r="ES518" s="33"/>
      <c r="ET518" s="33"/>
      <c r="EU518" s="33"/>
      <c r="EV518" s="33"/>
      <c r="EW518" s="33"/>
      <c r="EX518" s="33"/>
      <c r="EY518" s="33"/>
      <c r="EZ518" s="33"/>
      <c r="FA518" s="33"/>
      <c r="FB518" s="33"/>
      <c r="FC518" s="33"/>
      <c r="FD518" s="33"/>
      <c r="FE518" s="33"/>
      <c r="FF518" s="33"/>
      <c r="FG518" s="33"/>
      <c r="FH518" s="33"/>
      <c r="FI518" s="33"/>
      <c r="FJ518" s="33"/>
      <c r="FK518" s="33"/>
      <c r="FL518" s="33"/>
      <c r="FM518" s="33"/>
      <c r="FN518" s="33"/>
      <c r="FO518" s="33"/>
      <c r="FP518" s="33"/>
      <c r="FQ518" s="33"/>
      <c r="FR518" s="33"/>
      <c r="FS518" s="33"/>
      <c r="FT518" s="33"/>
      <c r="FU518" s="33"/>
      <c r="FV518" s="33"/>
      <c r="FW518" s="33"/>
      <c r="FX518" s="33"/>
      <c r="FY518" s="33"/>
      <c r="FZ518" s="33"/>
      <c r="GA518" s="33"/>
      <c r="GB518" s="33"/>
      <c r="GC518" s="33"/>
      <c r="GD518" s="33"/>
      <c r="GE518" s="33"/>
      <c r="GF518" s="33"/>
      <c r="GG518" s="33"/>
      <c r="GH518" s="33"/>
      <c r="GI518" s="33"/>
      <c r="GJ518" s="33"/>
      <c r="GK518" s="33"/>
      <c r="GL518" s="33"/>
      <c r="GM518" s="33"/>
      <c r="GN518" s="33"/>
      <c r="GO518" s="33"/>
      <c r="GP518" s="33"/>
      <c r="GQ518" s="33"/>
      <c r="GR518" s="33"/>
      <c r="GS518" s="33"/>
      <c r="GT518" s="33"/>
      <c r="GU518" s="33"/>
      <c r="GV518" s="33"/>
      <c r="GW518" s="33"/>
      <c r="GX518" s="33"/>
      <c r="GY518" s="33"/>
      <c r="GZ518" s="33"/>
      <c r="HA518" s="33"/>
      <c r="HB518" s="33"/>
      <c r="HC518" s="33"/>
      <c r="HD518" s="33"/>
      <c r="HE518" s="33"/>
      <c r="HF518" s="33"/>
      <c r="HG518" s="33"/>
      <c r="HH518" s="33"/>
      <c r="HI518" s="33"/>
      <c r="HJ518" s="33"/>
      <c r="HK518" s="33"/>
      <c r="HL518" s="33"/>
      <c r="HM518" s="33"/>
      <c r="HN518" s="33"/>
      <c r="HO518" s="33"/>
      <c r="HP518" s="33"/>
      <c r="HQ518" s="33"/>
      <c r="HR518" s="33"/>
      <c r="HS518" s="33"/>
      <c r="HT518" s="33"/>
      <c r="HU518" s="33"/>
      <c r="HV518" s="33"/>
      <c r="HW518" s="33"/>
      <c r="HX518" s="33"/>
      <c r="HY518" s="33"/>
      <c r="HZ518" s="33"/>
      <c r="IA518" s="33"/>
    </row>
    <row r="519" spans="2:235" s="40" customFormat="1" ht="31.5" x14ac:dyDescent="0.25">
      <c r="B519" s="177"/>
      <c r="C519" s="80">
        <v>512</v>
      </c>
      <c r="D519" s="42" t="s">
        <v>4245</v>
      </c>
      <c r="E519" s="42" t="s">
        <v>1757</v>
      </c>
      <c r="F519" s="81" t="s">
        <v>1658</v>
      </c>
      <c r="G519" s="36" t="s">
        <v>3831</v>
      </c>
      <c r="H519" s="43" t="s">
        <v>3832</v>
      </c>
      <c r="I519" s="133">
        <v>46000</v>
      </c>
      <c r="J519" s="38"/>
      <c r="K519" s="42" t="s">
        <v>3475</v>
      </c>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c r="BD519" s="33"/>
      <c r="BE519" s="33"/>
      <c r="BF519" s="33"/>
      <c r="BG519" s="33"/>
      <c r="BH519" s="33"/>
      <c r="BI519" s="33"/>
      <c r="BJ519" s="33"/>
      <c r="BK519" s="33"/>
      <c r="BL519" s="33"/>
      <c r="BM519" s="33"/>
      <c r="BN519" s="33"/>
      <c r="BO519" s="33"/>
      <c r="BP519" s="33"/>
      <c r="BQ519" s="33"/>
      <c r="BR519" s="33"/>
      <c r="BS519" s="33"/>
      <c r="BT519" s="33"/>
      <c r="BU519" s="33"/>
      <c r="BV519" s="33"/>
      <c r="BW519" s="33"/>
      <c r="BX519" s="33"/>
      <c r="BY519" s="33"/>
      <c r="BZ519" s="33"/>
      <c r="CA519" s="33"/>
      <c r="CB519" s="33"/>
      <c r="CC519" s="33"/>
      <c r="CD519" s="33"/>
      <c r="CE519" s="33"/>
      <c r="CF519" s="33"/>
      <c r="CG519" s="33"/>
      <c r="CH519" s="33"/>
      <c r="CI519" s="33"/>
      <c r="CJ519" s="33"/>
      <c r="CK519" s="33"/>
      <c r="CL519" s="33"/>
      <c r="CM519" s="33"/>
      <c r="CN519" s="33"/>
      <c r="CO519" s="33"/>
      <c r="CP519" s="33"/>
      <c r="CQ519" s="33"/>
      <c r="CR519" s="33"/>
      <c r="CS519" s="33"/>
      <c r="CT519" s="33"/>
      <c r="CU519" s="33"/>
      <c r="CV519" s="33"/>
      <c r="CW519" s="33"/>
      <c r="CX519" s="33"/>
      <c r="CY519" s="33"/>
      <c r="CZ519" s="33"/>
      <c r="DA519" s="33"/>
      <c r="DB519" s="33"/>
      <c r="DC519" s="33"/>
      <c r="DD519" s="33"/>
      <c r="DE519" s="33"/>
      <c r="DF519" s="33"/>
      <c r="DG519" s="33"/>
      <c r="DH519" s="33"/>
      <c r="DI519" s="33"/>
      <c r="DJ519" s="33"/>
      <c r="DK519" s="33"/>
      <c r="DL519" s="33"/>
      <c r="DM519" s="33"/>
      <c r="DN519" s="33"/>
      <c r="DO519" s="33"/>
      <c r="DP519" s="33"/>
      <c r="DQ519" s="33"/>
      <c r="DR519" s="33"/>
      <c r="DS519" s="33"/>
      <c r="DT519" s="33"/>
      <c r="DU519" s="33"/>
      <c r="DV519" s="33"/>
      <c r="DW519" s="33"/>
      <c r="DX519" s="33"/>
      <c r="DY519" s="33"/>
      <c r="DZ519" s="33"/>
      <c r="EA519" s="33"/>
      <c r="EB519" s="33"/>
      <c r="EC519" s="33"/>
      <c r="ED519" s="33"/>
      <c r="EE519" s="33"/>
      <c r="EF519" s="33"/>
      <c r="EG519" s="33"/>
      <c r="EH519" s="33"/>
      <c r="EI519" s="33"/>
      <c r="EJ519" s="33"/>
      <c r="EK519" s="33"/>
      <c r="EL519" s="33"/>
      <c r="EM519" s="33"/>
      <c r="EN519" s="33"/>
      <c r="EO519" s="33"/>
      <c r="EP519" s="33"/>
      <c r="EQ519" s="33"/>
      <c r="ER519" s="33"/>
      <c r="ES519" s="33"/>
      <c r="ET519" s="33"/>
      <c r="EU519" s="33"/>
      <c r="EV519" s="33"/>
      <c r="EW519" s="33"/>
      <c r="EX519" s="33"/>
      <c r="EY519" s="33"/>
      <c r="EZ519" s="33"/>
      <c r="FA519" s="33"/>
      <c r="FB519" s="33"/>
      <c r="FC519" s="33"/>
      <c r="FD519" s="33"/>
      <c r="FE519" s="33"/>
      <c r="FF519" s="33"/>
      <c r="FG519" s="33"/>
      <c r="FH519" s="33"/>
      <c r="FI519" s="33"/>
      <c r="FJ519" s="33"/>
      <c r="FK519" s="33"/>
      <c r="FL519" s="33"/>
      <c r="FM519" s="33"/>
      <c r="FN519" s="33"/>
      <c r="FO519" s="33"/>
      <c r="FP519" s="33"/>
      <c r="FQ519" s="33"/>
      <c r="FR519" s="33"/>
      <c r="FS519" s="33"/>
      <c r="FT519" s="33"/>
      <c r="FU519" s="33"/>
      <c r="FV519" s="33"/>
      <c r="FW519" s="33"/>
      <c r="FX519" s="33"/>
      <c r="FY519" s="33"/>
      <c r="FZ519" s="33"/>
      <c r="GA519" s="33"/>
      <c r="GB519" s="33"/>
      <c r="GC519" s="33"/>
      <c r="GD519" s="33"/>
      <c r="GE519" s="33"/>
      <c r="GF519" s="33"/>
      <c r="GG519" s="33"/>
      <c r="GH519" s="33"/>
      <c r="GI519" s="33"/>
      <c r="GJ519" s="33"/>
      <c r="GK519" s="33"/>
      <c r="GL519" s="33"/>
      <c r="GM519" s="33"/>
      <c r="GN519" s="33"/>
      <c r="GO519" s="33"/>
      <c r="GP519" s="33"/>
      <c r="GQ519" s="33"/>
      <c r="GR519" s="33"/>
      <c r="GS519" s="33"/>
      <c r="GT519" s="33"/>
      <c r="GU519" s="33"/>
      <c r="GV519" s="33"/>
      <c r="GW519" s="33"/>
      <c r="GX519" s="33"/>
      <c r="GY519" s="33"/>
      <c r="GZ519" s="33"/>
      <c r="HA519" s="33"/>
      <c r="HB519" s="33"/>
      <c r="HC519" s="33"/>
      <c r="HD519" s="33"/>
      <c r="HE519" s="33"/>
      <c r="HF519" s="33"/>
      <c r="HG519" s="33"/>
      <c r="HH519" s="33"/>
      <c r="HI519" s="33"/>
      <c r="HJ519" s="33"/>
      <c r="HK519" s="33"/>
      <c r="HL519" s="33"/>
      <c r="HM519" s="33"/>
      <c r="HN519" s="33"/>
      <c r="HO519" s="33"/>
      <c r="HP519" s="33"/>
      <c r="HQ519" s="33"/>
      <c r="HR519" s="33"/>
      <c r="HS519" s="33"/>
      <c r="HT519" s="33"/>
      <c r="HU519" s="33"/>
      <c r="HV519" s="33"/>
      <c r="HW519" s="33"/>
      <c r="HX519" s="33"/>
      <c r="HY519" s="33"/>
      <c r="HZ519" s="33"/>
      <c r="IA519" s="33"/>
    </row>
    <row r="520" spans="2:235" s="40" customFormat="1" ht="31.5" x14ac:dyDescent="0.25">
      <c r="B520" s="177"/>
      <c r="C520" s="80">
        <v>513</v>
      </c>
      <c r="D520" s="80" t="s">
        <v>3294</v>
      </c>
      <c r="E520" s="42" t="s">
        <v>1757</v>
      </c>
      <c r="F520" s="81" t="s">
        <v>1506</v>
      </c>
      <c r="G520" s="36" t="s">
        <v>3831</v>
      </c>
      <c r="H520" s="43" t="s">
        <v>3832</v>
      </c>
      <c r="I520" s="133">
        <v>8000</v>
      </c>
      <c r="J520" s="38"/>
      <c r="K520" s="42" t="s">
        <v>3476</v>
      </c>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c r="AS520" s="33"/>
      <c r="AT520" s="33"/>
      <c r="AU520" s="33"/>
      <c r="AV520" s="33"/>
      <c r="AW520" s="33"/>
      <c r="AX520" s="33"/>
      <c r="AY520" s="33"/>
      <c r="AZ520" s="33"/>
      <c r="BA520" s="33"/>
      <c r="BB520" s="33"/>
      <c r="BC520" s="33"/>
      <c r="BD520" s="33"/>
      <c r="BE520" s="33"/>
      <c r="BF520" s="33"/>
      <c r="BG520" s="33"/>
      <c r="BH520" s="33"/>
      <c r="BI520" s="33"/>
      <c r="BJ520" s="33"/>
      <c r="BK520" s="33"/>
      <c r="BL520" s="33"/>
      <c r="BM520" s="33"/>
      <c r="BN520" s="33"/>
      <c r="BO520" s="33"/>
      <c r="BP520" s="33"/>
      <c r="BQ520" s="33"/>
      <c r="BR520" s="33"/>
      <c r="BS520" s="33"/>
      <c r="BT520" s="33"/>
      <c r="BU520" s="33"/>
      <c r="BV520" s="33"/>
      <c r="BW520" s="33"/>
      <c r="BX520" s="33"/>
      <c r="BY520" s="33"/>
      <c r="BZ520" s="33"/>
      <c r="CA520" s="33"/>
      <c r="CB520" s="33"/>
      <c r="CC520" s="33"/>
      <c r="CD520" s="33"/>
      <c r="CE520" s="33"/>
      <c r="CF520" s="33"/>
      <c r="CG520" s="33"/>
      <c r="CH520" s="33"/>
      <c r="CI520" s="33"/>
      <c r="CJ520" s="33"/>
      <c r="CK520" s="33"/>
      <c r="CL520" s="33"/>
      <c r="CM520" s="33"/>
      <c r="CN520" s="33"/>
      <c r="CO520" s="33"/>
      <c r="CP520" s="33"/>
      <c r="CQ520" s="33"/>
      <c r="CR520" s="33"/>
      <c r="CS520" s="33"/>
      <c r="CT520" s="33"/>
      <c r="CU520" s="33"/>
      <c r="CV520" s="33"/>
      <c r="CW520" s="33"/>
      <c r="CX520" s="33"/>
      <c r="CY520" s="33"/>
      <c r="CZ520" s="33"/>
      <c r="DA520" s="33"/>
      <c r="DB520" s="33"/>
      <c r="DC520" s="33"/>
      <c r="DD520" s="33"/>
      <c r="DE520" s="33"/>
      <c r="DF520" s="33"/>
      <c r="DG520" s="33"/>
      <c r="DH520" s="33"/>
      <c r="DI520" s="33"/>
      <c r="DJ520" s="33"/>
      <c r="DK520" s="33"/>
      <c r="DL520" s="33"/>
      <c r="DM520" s="33"/>
      <c r="DN520" s="33"/>
      <c r="DO520" s="33"/>
      <c r="DP520" s="33"/>
      <c r="DQ520" s="33"/>
      <c r="DR520" s="33"/>
      <c r="DS520" s="33"/>
      <c r="DT520" s="33"/>
      <c r="DU520" s="33"/>
      <c r="DV520" s="33"/>
      <c r="DW520" s="33"/>
      <c r="DX520" s="33"/>
      <c r="DY520" s="33"/>
      <c r="DZ520" s="33"/>
      <c r="EA520" s="33"/>
      <c r="EB520" s="33"/>
      <c r="EC520" s="33"/>
      <c r="ED520" s="33"/>
      <c r="EE520" s="33"/>
      <c r="EF520" s="33"/>
      <c r="EG520" s="33"/>
      <c r="EH520" s="33"/>
      <c r="EI520" s="33"/>
      <c r="EJ520" s="33"/>
      <c r="EK520" s="33"/>
      <c r="EL520" s="33"/>
      <c r="EM520" s="33"/>
      <c r="EN520" s="33"/>
      <c r="EO520" s="33"/>
      <c r="EP520" s="33"/>
      <c r="EQ520" s="33"/>
      <c r="ER520" s="33"/>
      <c r="ES520" s="33"/>
      <c r="ET520" s="33"/>
      <c r="EU520" s="33"/>
      <c r="EV520" s="33"/>
      <c r="EW520" s="33"/>
      <c r="EX520" s="33"/>
      <c r="EY520" s="33"/>
      <c r="EZ520" s="33"/>
      <c r="FA520" s="33"/>
      <c r="FB520" s="33"/>
      <c r="FC520" s="33"/>
      <c r="FD520" s="33"/>
      <c r="FE520" s="33"/>
      <c r="FF520" s="33"/>
      <c r="FG520" s="33"/>
      <c r="FH520" s="33"/>
      <c r="FI520" s="33"/>
      <c r="FJ520" s="33"/>
      <c r="FK520" s="33"/>
      <c r="FL520" s="33"/>
      <c r="FM520" s="33"/>
      <c r="FN520" s="33"/>
      <c r="FO520" s="33"/>
      <c r="FP520" s="33"/>
      <c r="FQ520" s="33"/>
      <c r="FR520" s="33"/>
      <c r="FS520" s="33"/>
      <c r="FT520" s="33"/>
      <c r="FU520" s="33"/>
      <c r="FV520" s="33"/>
      <c r="FW520" s="33"/>
      <c r="FX520" s="33"/>
      <c r="FY520" s="33"/>
      <c r="FZ520" s="33"/>
      <c r="GA520" s="33"/>
      <c r="GB520" s="33"/>
      <c r="GC520" s="33"/>
      <c r="GD520" s="33"/>
      <c r="GE520" s="33"/>
      <c r="GF520" s="33"/>
      <c r="GG520" s="33"/>
      <c r="GH520" s="33"/>
      <c r="GI520" s="33"/>
      <c r="GJ520" s="33"/>
      <c r="GK520" s="33"/>
      <c r="GL520" s="33"/>
      <c r="GM520" s="33"/>
      <c r="GN520" s="33"/>
      <c r="GO520" s="33"/>
      <c r="GP520" s="33"/>
      <c r="GQ520" s="33"/>
      <c r="GR520" s="33"/>
      <c r="GS520" s="33"/>
      <c r="GT520" s="33"/>
      <c r="GU520" s="33"/>
      <c r="GV520" s="33"/>
      <c r="GW520" s="33"/>
      <c r="GX520" s="33"/>
      <c r="GY520" s="33"/>
      <c r="GZ520" s="33"/>
      <c r="HA520" s="33"/>
      <c r="HB520" s="33"/>
      <c r="HC520" s="33"/>
      <c r="HD520" s="33"/>
      <c r="HE520" s="33"/>
      <c r="HF520" s="33"/>
      <c r="HG520" s="33"/>
      <c r="HH520" s="33"/>
      <c r="HI520" s="33"/>
      <c r="HJ520" s="33"/>
      <c r="HK520" s="33"/>
      <c r="HL520" s="33"/>
      <c r="HM520" s="33"/>
      <c r="HN520" s="33"/>
      <c r="HO520" s="33"/>
      <c r="HP520" s="33"/>
      <c r="HQ520" s="33"/>
      <c r="HR520" s="33"/>
      <c r="HS520" s="33"/>
      <c r="HT520" s="33"/>
      <c r="HU520" s="33"/>
      <c r="HV520" s="33"/>
      <c r="HW520" s="33"/>
      <c r="HX520" s="33"/>
      <c r="HY520" s="33"/>
      <c r="HZ520" s="33"/>
      <c r="IA520" s="33"/>
    </row>
    <row r="521" spans="2:235" s="40" customFormat="1" ht="63" x14ac:dyDescent="0.25">
      <c r="B521" s="177"/>
      <c r="C521" s="80">
        <v>514</v>
      </c>
      <c r="D521" s="80" t="s">
        <v>3295</v>
      </c>
      <c r="E521" s="42" t="s">
        <v>1757</v>
      </c>
      <c r="F521" s="81" t="s">
        <v>1659</v>
      </c>
      <c r="G521" s="36" t="s">
        <v>3831</v>
      </c>
      <c r="H521" s="43" t="s">
        <v>3832</v>
      </c>
      <c r="I521" s="133">
        <f>75852-4559</f>
        <v>71293</v>
      </c>
      <c r="J521" s="38"/>
      <c r="K521" s="42" t="s">
        <v>3477</v>
      </c>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c r="BD521" s="33"/>
      <c r="BE521" s="33"/>
      <c r="BF521" s="33"/>
      <c r="BG521" s="33"/>
      <c r="BH521" s="33"/>
      <c r="BI521" s="33"/>
      <c r="BJ521" s="33"/>
      <c r="BK521" s="33"/>
      <c r="BL521" s="33"/>
      <c r="BM521" s="33"/>
      <c r="BN521" s="33"/>
      <c r="BO521" s="33"/>
      <c r="BP521" s="33"/>
      <c r="BQ521" s="33"/>
      <c r="BR521" s="33"/>
      <c r="BS521" s="33"/>
      <c r="BT521" s="33"/>
      <c r="BU521" s="33"/>
      <c r="BV521" s="33"/>
      <c r="BW521" s="33"/>
      <c r="BX521" s="33"/>
      <c r="BY521" s="33"/>
      <c r="BZ521" s="33"/>
      <c r="CA521" s="33"/>
      <c r="CB521" s="33"/>
      <c r="CC521" s="33"/>
      <c r="CD521" s="33"/>
      <c r="CE521" s="33"/>
      <c r="CF521" s="33"/>
      <c r="CG521" s="33"/>
      <c r="CH521" s="33"/>
      <c r="CI521" s="33"/>
      <c r="CJ521" s="33"/>
      <c r="CK521" s="33"/>
      <c r="CL521" s="33"/>
      <c r="CM521" s="33"/>
      <c r="CN521" s="33"/>
      <c r="CO521" s="33"/>
      <c r="CP521" s="33"/>
      <c r="CQ521" s="33"/>
      <c r="CR521" s="33"/>
      <c r="CS521" s="33"/>
      <c r="CT521" s="33"/>
      <c r="CU521" s="33"/>
      <c r="CV521" s="33"/>
      <c r="CW521" s="33"/>
      <c r="CX521" s="33"/>
      <c r="CY521" s="33"/>
      <c r="CZ521" s="33"/>
      <c r="DA521" s="33"/>
      <c r="DB521" s="33"/>
      <c r="DC521" s="33"/>
      <c r="DD521" s="33"/>
      <c r="DE521" s="33"/>
      <c r="DF521" s="33"/>
      <c r="DG521" s="33"/>
      <c r="DH521" s="33"/>
      <c r="DI521" s="33"/>
      <c r="DJ521" s="33"/>
      <c r="DK521" s="33"/>
      <c r="DL521" s="33"/>
      <c r="DM521" s="33"/>
      <c r="DN521" s="33"/>
      <c r="DO521" s="33"/>
      <c r="DP521" s="33"/>
      <c r="DQ521" s="33"/>
      <c r="DR521" s="33"/>
      <c r="DS521" s="33"/>
      <c r="DT521" s="33"/>
      <c r="DU521" s="33"/>
      <c r="DV521" s="33"/>
      <c r="DW521" s="33"/>
      <c r="DX521" s="33"/>
      <c r="DY521" s="33"/>
      <c r="DZ521" s="33"/>
      <c r="EA521" s="33"/>
      <c r="EB521" s="33"/>
      <c r="EC521" s="33"/>
      <c r="ED521" s="33"/>
      <c r="EE521" s="33"/>
      <c r="EF521" s="33"/>
      <c r="EG521" s="33"/>
      <c r="EH521" s="33"/>
      <c r="EI521" s="33"/>
      <c r="EJ521" s="33"/>
      <c r="EK521" s="33"/>
      <c r="EL521" s="33"/>
      <c r="EM521" s="33"/>
      <c r="EN521" s="33"/>
      <c r="EO521" s="33"/>
      <c r="EP521" s="33"/>
      <c r="EQ521" s="33"/>
      <c r="ER521" s="33"/>
      <c r="ES521" s="33"/>
      <c r="ET521" s="33"/>
      <c r="EU521" s="33"/>
      <c r="EV521" s="33"/>
      <c r="EW521" s="33"/>
      <c r="EX521" s="33"/>
      <c r="EY521" s="33"/>
      <c r="EZ521" s="33"/>
      <c r="FA521" s="33"/>
      <c r="FB521" s="33"/>
      <c r="FC521" s="33"/>
      <c r="FD521" s="33"/>
      <c r="FE521" s="33"/>
      <c r="FF521" s="33"/>
      <c r="FG521" s="33"/>
      <c r="FH521" s="33"/>
      <c r="FI521" s="33"/>
      <c r="FJ521" s="33"/>
      <c r="FK521" s="33"/>
      <c r="FL521" s="33"/>
      <c r="FM521" s="33"/>
      <c r="FN521" s="33"/>
      <c r="FO521" s="33"/>
      <c r="FP521" s="33"/>
      <c r="FQ521" s="33"/>
      <c r="FR521" s="33"/>
      <c r="FS521" s="33"/>
      <c r="FT521" s="33"/>
      <c r="FU521" s="33"/>
      <c r="FV521" s="33"/>
      <c r="FW521" s="33"/>
      <c r="FX521" s="33"/>
      <c r="FY521" s="33"/>
      <c r="FZ521" s="33"/>
      <c r="GA521" s="33"/>
      <c r="GB521" s="33"/>
      <c r="GC521" s="33"/>
      <c r="GD521" s="33"/>
      <c r="GE521" s="33"/>
      <c r="GF521" s="33"/>
      <c r="GG521" s="33"/>
      <c r="GH521" s="33"/>
      <c r="GI521" s="33"/>
      <c r="GJ521" s="33"/>
      <c r="GK521" s="33"/>
      <c r="GL521" s="33"/>
      <c r="GM521" s="33"/>
      <c r="GN521" s="33"/>
      <c r="GO521" s="33"/>
      <c r="GP521" s="33"/>
      <c r="GQ521" s="33"/>
      <c r="GR521" s="33"/>
      <c r="GS521" s="33"/>
      <c r="GT521" s="33"/>
      <c r="GU521" s="33"/>
      <c r="GV521" s="33"/>
      <c r="GW521" s="33"/>
      <c r="GX521" s="33"/>
      <c r="GY521" s="33"/>
      <c r="GZ521" s="33"/>
      <c r="HA521" s="33"/>
      <c r="HB521" s="33"/>
      <c r="HC521" s="33"/>
      <c r="HD521" s="33"/>
      <c r="HE521" s="33"/>
      <c r="HF521" s="33"/>
      <c r="HG521" s="33"/>
      <c r="HH521" s="33"/>
      <c r="HI521" s="33"/>
      <c r="HJ521" s="33"/>
      <c r="HK521" s="33"/>
      <c r="HL521" s="33"/>
      <c r="HM521" s="33"/>
      <c r="HN521" s="33"/>
      <c r="HO521" s="33"/>
      <c r="HP521" s="33"/>
      <c r="HQ521" s="33"/>
      <c r="HR521" s="33"/>
      <c r="HS521" s="33"/>
      <c r="HT521" s="33"/>
      <c r="HU521" s="33"/>
      <c r="HV521" s="33"/>
      <c r="HW521" s="33"/>
      <c r="HX521" s="33"/>
      <c r="HY521" s="33"/>
      <c r="HZ521" s="33"/>
      <c r="IA521" s="33"/>
    </row>
    <row r="522" spans="2:235" s="40" customFormat="1" ht="47.25" x14ac:dyDescent="0.25">
      <c r="B522" s="177"/>
      <c r="C522" s="80">
        <v>515</v>
      </c>
      <c r="D522" s="80" t="s">
        <v>3377</v>
      </c>
      <c r="E522" s="42" t="s">
        <v>1757</v>
      </c>
      <c r="F522" s="81" t="s">
        <v>1660</v>
      </c>
      <c r="G522" s="36" t="s">
        <v>3831</v>
      </c>
      <c r="H522" s="43" t="s">
        <v>3832</v>
      </c>
      <c r="I522" s="133">
        <v>269050</v>
      </c>
      <c r="J522" s="38"/>
      <c r="K522" s="42" t="s">
        <v>3478</v>
      </c>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c r="AS522" s="33"/>
      <c r="AT522" s="33"/>
      <c r="AU522" s="33"/>
      <c r="AV522" s="33"/>
      <c r="AW522" s="33"/>
      <c r="AX522" s="33"/>
      <c r="AY522" s="33"/>
      <c r="AZ522" s="33"/>
      <c r="BA522" s="33"/>
      <c r="BB522" s="33"/>
      <c r="BC522" s="33"/>
      <c r="BD522" s="33"/>
      <c r="BE522" s="33"/>
      <c r="BF522" s="33"/>
      <c r="BG522" s="33"/>
      <c r="BH522" s="33"/>
      <c r="BI522" s="33"/>
      <c r="BJ522" s="33"/>
      <c r="BK522" s="33"/>
      <c r="BL522" s="33"/>
      <c r="BM522" s="33"/>
      <c r="BN522" s="33"/>
      <c r="BO522" s="33"/>
      <c r="BP522" s="33"/>
      <c r="BQ522" s="33"/>
      <c r="BR522" s="33"/>
      <c r="BS522" s="33"/>
      <c r="BT522" s="33"/>
      <c r="BU522" s="33"/>
      <c r="BV522" s="33"/>
      <c r="BW522" s="33"/>
      <c r="BX522" s="33"/>
      <c r="BY522" s="33"/>
      <c r="BZ522" s="33"/>
      <c r="CA522" s="33"/>
      <c r="CB522" s="33"/>
      <c r="CC522" s="33"/>
      <c r="CD522" s="33"/>
      <c r="CE522" s="33"/>
      <c r="CF522" s="33"/>
      <c r="CG522" s="33"/>
      <c r="CH522" s="33"/>
      <c r="CI522" s="33"/>
      <c r="CJ522" s="33"/>
      <c r="CK522" s="33"/>
      <c r="CL522" s="33"/>
      <c r="CM522" s="33"/>
      <c r="CN522" s="33"/>
      <c r="CO522" s="33"/>
      <c r="CP522" s="33"/>
      <c r="CQ522" s="33"/>
      <c r="CR522" s="33"/>
      <c r="CS522" s="33"/>
      <c r="CT522" s="33"/>
      <c r="CU522" s="33"/>
      <c r="CV522" s="33"/>
      <c r="CW522" s="33"/>
      <c r="CX522" s="33"/>
      <c r="CY522" s="33"/>
      <c r="CZ522" s="33"/>
      <c r="DA522" s="33"/>
      <c r="DB522" s="33"/>
      <c r="DC522" s="33"/>
      <c r="DD522" s="33"/>
      <c r="DE522" s="33"/>
      <c r="DF522" s="33"/>
      <c r="DG522" s="33"/>
      <c r="DH522" s="33"/>
      <c r="DI522" s="33"/>
      <c r="DJ522" s="33"/>
      <c r="DK522" s="33"/>
      <c r="DL522" s="33"/>
      <c r="DM522" s="33"/>
      <c r="DN522" s="33"/>
      <c r="DO522" s="33"/>
      <c r="DP522" s="33"/>
      <c r="DQ522" s="33"/>
      <c r="DR522" s="33"/>
      <c r="DS522" s="33"/>
      <c r="DT522" s="33"/>
      <c r="DU522" s="33"/>
      <c r="DV522" s="33"/>
      <c r="DW522" s="33"/>
      <c r="DX522" s="33"/>
      <c r="DY522" s="33"/>
      <c r="DZ522" s="33"/>
      <c r="EA522" s="33"/>
      <c r="EB522" s="33"/>
      <c r="EC522" s="33"/>
      <c r="ED522" s="33"/>
      <c r="EE522" s="33"/>
      <c r="EF522" s="33"/>
      <c r="EG522" s="33"/>
      <c r="EH522" s="33"/>
      <c r="EI522" s="33"/>
      <c r="EJ522" s="33"/>
      <c r="EK522" s="33"/>
      <c r="EL522" s="33"/>
      <c r="EM522" s="33"/>
      <c r="EN522" s="33"/>
      <c r="EO522" s="33"/>
      <c r="EP522" s="33"/>
      <c r="EQ522" s="33"/>
      <c r="ER522" s="33"/>
      <c r="ES522" s="33"/>
      <c r="ET522" s="33"/>
      <c r="EU522" s="33"/>
      <c r="EV522" s="33"/>
      <c r="EW522" s="33"/>
      <c r="EX522" s="33"/>
      <c r="EY522" s="33"/>
      <c r="EZ522" s="33"/>
      <c r="FA522" s="33"/>
      <c r="FB522" s="33"/>
      <c r="FC522" s="33"/>
      <c r="FD522" s="33"/>
      <c r="FE522" s="33"/>
      <c r="FF522" s="33"/>
      <c r="FG522" s="33"/>
      <c r="FH522" s="33"/>
      <c r="FI522" s="33"/>
      <c r="FJ522" s="33"/>
      <c r="FK522" s="33"/>
      <c r="FL522" s="33"/>
      <c r="FM522" s="33"/>
      <c r="FN522" s="33"/>
      <c r="FO522" s="33"/>
      <c r="FP522" s="33"/>
      <c r="FQ522" s="33"/>
      <c r="FR522" s="33"/>
      <c r="FS522" s="33"/>
      <c r="FT522" s="33"/>
      <c r="FU522" s="33"/>
      <c r="FV522" s="33"/>
      <c r="FW522" s="33"/>
      <c r="FX522" s="33"/>
      <c r="FY522" s="33"/>
      <c r="FZ522" s="33"/>
      <c r="GA522" s="33"/>
      <c r="GB522" s="33"/>
      <c r="GC522" s="33"/>
      <c r="GD522" s="33"/>
      <c r="GE522" s="33"/>
      <c r="GF522" s="33"/>
      <c r="GG522" s="33"/>
      <c r="GH522" s="33"/>
      <c r="GI522" s="33"/>
      <c r="GJ522" s="33"/>
      <c r="GK522" s="33"/>
      <c r="GL522" s="33"/>
      <c r="GM522" s="33"/>
      <c r="GN522" s="33"/>
      <c r="GO522" s="33"/>
      <c r="GP522" s="33"/>
      <c r="GQ522" s="33"/>
      <c r="GR522" s="33"/>
      <c r="GS522" s="33"/>
      <c r="GT522" s="33"/>
      <c r="GU522" s="33"/>
      <c r="GV522" s="33"/>
      <c r="GW522" s="33"/>
      <c r="GX522" s="33"/>
      <c r="GY522" s="33"/>
      <c r="GZ522" s="33"/>
      <c r="HA522" s="33"/>
      <c r="HB522" s="33"/>
      <c r="HC522" s="33"/>
      <c r="HD522" s="33"/>
      <c r="HE522" s="33"/>
      <c r="HF522" s="33"/>
      <c r="HG522" s="33"/>
      <c r="HH522" s="33"/>
      <c r="HI522" s="33"/>
      <c r="HJ522" s="33"/>
      <c r="HK522" s="33"/>
      <c r="HL522" s="33"/>
      <c r="HM522" s="33"/>
      <c r="HN522" s="33"/>
      <c r="HO522" s="33"/>
      <c r="HP522" s="33"/>
      <c r="HQ522" s="33"/>
      <c r="HR522" s="33"/>
      <c r="HS522" s="33"/>
      <c r="HT522" s="33"/>
      <c r="HU522" s="33"/>
      <c r="HV522" s="33"/>
      <c r="HW522" s="33"/>
      <c r="HX522" s="33"/>
      <c r="HY522" s="33"/>
      <c r="HZ522" s="33"/>
      <c r="IA522" s="33"/>
    </row>
    <row r="523" spans="2:235" s="40" customFormat="1" ht="63" x14ac:dyDescent="0.25">
      <c r="B523" s="177"/>
      <c r="C523" s="80">
        <v>516</v>
      </c>
      <c r="D523" s="80" t="s">
        <v>3378</v>
      </c>
      <c r="E523" s="42" t="s">
        <v>1757</v>
      </c>
      <c r="F523" s="81" t="s">
        <v>1661</v>
      </c>
      <c r="G523" s="36" t="s">
        <v>3831</v>
      </c>
      <c r="H523" s="43" t="s">
        <v>3832</v>
      </c>
      <c r="I523" s="133">
        <v>292814</v>
      </c>
      <c r="J523" s="38"/>
      <c r="K523" s="42" t="s">
        <v>3479</v>
      </c>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c r="BD523" s="33"/>
      <c r="BE523" s="33"/>
      <c r="BF523" s="33"/>
      <c r="BG523" s="33"/>
      <c r="BH523" s="33"/>
      <c r="BI523" s="33"/>
      <c r="BJ523" s="33"/>
      <c r="BK523" s="33"/>
      <c r="BL523" s="33"/>
      <c r="BM523" s="33"/>
      <c r="BN523" s="33"/>
      <c r="BO523" s="33"/>
      <c r="BP523" s="33"/>
      <c r="BQ523" s="33"/>
      <c r="BR523" s="33"/>
      <c r="BS523" s="33"/>
      <c r="BT523" s="33"/>
      <c r="BU523" s="33"/>
      <c r="BV523" s="33"/>
      <c r="BW523" s="33"/>
      <c r="BX523" s="33"/>
      <c r="BY523" s="33"/>
      <c r="BZ523" s="33"/>
      <c r="CA523" s="33"/>
      <c r="CB523" s="33"/>
      <c r="CC523" s="33"/>
      <c r="CD523" s="33"/>
      <c r="CE523" s="33"/>
      <c r="CF523" s="33"/>
      <c r="CG523" s="33"/>
      <c r="CH523" s="33"/>
      <c r="CI523" s="33"/>
      <c r="CJ523" s="33"/>
      <c r="CK523" s="33"/>
      <c r="CL523" s="33"/>
      <c r="CM523" s="33"/>
      <c r="CN523" s="33"/>
      <c r="CO523" s="33"/>
      <c r="CP523" s="33"/>
      <c r="CQ523" s="33"/>
      <c r="CR523" s="33"/>
      <c r="CS523" s="33"/>
      <c r="CT523" s="33"/>
      <c r="CU523" s="33"/>
      <c r="CV523" s="33"/>
      <c r="CW523" s="33"/>
      <c r="CX523" s="33"/>
      <c r="CY523" s="33"/>
      <c r="CZ523" s="33"/>
      <c r="DA523" s="33"/>
      <c r="DB523" s="33"/>
      <c r="DC523" s="33"/>
      <c r="DD523" s="33"/>
      <c r="DE523" s="33"/>
      <c r="DF523" s="33"/>
      <c r="DG523" s="33"/>
      <c r="DH523" s="33"/>
      <c r="DI523" s="33"/>
      <c r="DJ523" s="33"/>
      <c r="DK523" s="33"/>
      <c r="DL523" s="33"/>
      <c r="DM523" s="33"/>
      <c r="DN523" s="33"/>
      <c r="DO523" s="33"/>
      <c r="DP523" s="33"/>
      <c r="DQ523" s="33"/>
      <c r="DR523" s="33"/>
      <c r="DS523" s="33"/>
      <c r="DT523" s="33"/>
      <c r="DU523" s="33"/>
      <c r="DV523" s="33"/>
      <c r="DW523" s="33"/>
      <c r="DX523" s="33"/>
      <c r="DY523" s="33"/>
      <c r="DZ523" s="33"/>
      <c r="EA523" s="33"/>
      <c r="EB523" s="33"/>
      <c r="EC523" s="33"/>
      <c r="ED523" s="33"/>
      <c r="EE523" s="33"/>
      <c r="EF523" s="33"/>
      <c r="EG523" s="33"/>
      <c r="EH523" s="33"/>
      <c r="EI523" s="33"/>
      <c r="EJ523" s="33"/>
      <c r="EK523" s="33"/>
      <c r="EL523" s="33"/>
      <c r="EM523" s="33"/>
      <c r="EN523" s="33"/>
      <c r="EO523" s="33"/>
      <c r="EP523" s="33"/>
      <c r="EQ523" s="33"/>
      <c r="ER523" s="33"/>
      <c r="ES523" s="33"/>
      <c r="ET523" s="33"/>
      <c r="EU523" s="33"/>
      <c r="EV523" s="33"/>
      <c r="EW523" s="33"/>
      <c r="EX523" s="33"/>
      <c r="EY523" s="33"/>
      <c r="EZ523" s="33"/>
      <c r="FA523" s="33"/>
      <c r="FB523" s="33"/>
      <c r="FC523" s="33"/>
      <c r="FD523" s="33"/>
      <c r="FE523" s="33"/>
      <c r="FF523" s="33"/>
      <c r="FG523" s="33"/>
      <c r="FH523" s="33"/>
      <c r="FI523" s="33"/>
      <c r="FJ523" s="33"/>
      <c r="FK523" s="33"/>
      <c r="FL523" s="33"/>
      <c r="FM523" s="33"/>
      <c r="FN523" s="33"/>
      <c r="FO523" s="33"/>
      <c r="FP523" s="33"/>
      <c r="FQ523" s="33"/>
      <c r="FR523" s="33"/>
      <c r="FS523" s="33"/>
      <c r="FT523" s="33"/>
      <c r="FU523" s="33"/>
      <c r="FV523" s="33"/>
      <c r="FW523" s="33"/>
      <c r="FX523" s="33"/>
      <c r="FY523" s="33"/>
      <c r="FZ523" s="33"/>
      <c r="GA523" s="33"/>
      <c r="GB523" s="33"/>
      <c r="GC523" s="33"/>
      <c r="GD523" s="33"/>
      <c r="GE523" s="33"/>
      <c r="GF523" s="33"/>
      <c r="GG523" s="33"/>
      <c r="GH523" s="33"/>
      <c r="GI523" s="33"/>
      <c r="GJ523" s="33"/>
      <c r="GK523" s="33"/>
      <c r="GL523" s="33"/>
      <c r="GM523" s="33"/>
      <c r="GN523" s="33"/>
      <c r="GO523" s="33"/>
      <c r="GP523" s="33"/>
      <c r="GQ523" s="33"/>
      <c r="GR523" s="33"/>
      <c r="GS523" s="33"/>
      <c r="GT523" s="33"/>
      <c r="GU523" s="33"/>
      <c r="GV523" s="33"/>
      <c r="GW523" s="33"/>
      <c r="GX523" s="33"/>
      <c r="GY523" s="33"/>
      <c r="GZ523" s="33"/>
      <c r="HA523" s="33"/>
      <c r="HB523" s="33"/>
      <c r="HC523" s="33"/>
      <c r="HD523" s="33"/>
      <c r="HE523" s="33"/>
      <c r="HF523" s="33"/>
      <c r="HG523" s="33"/>
      <c r="HH523" s="33"/>
      <c r="HI523" s="33"/>
      <c r="HJ523" s="33"/>
      <c r="HK523" s="33"/>
      <c r="HL523" s="33"/>
      <c r="HM523" s="33"/>
      <c r="HN523" s="33"/>
      <c r="HO523" s="33"/>
      <c r="HP523" s="33"/>
      <c r="HQ523" s="33"/>
      <c r="HR523" s="33"/>
      <c r="HS523" s="33"/>
      <c r="HT523" s="33"/>
      <c r="HU523" s="33"/>
      <c r="HV523" s="33"/>
      <c r="HW523" s="33"/>
      <c r="HX523" s="33"/>
      <c r="HY523" s="33"/>
      <c r="HZ523" s="33"/>
      <c r="IA523" s="33"/>
    </row>
    <row r="524" spans="2:235" s="40" customFormat="1" ht="47.25" x14ac:dyDescent="0.25">
      <c r="B524" s="177"/>
      <c r="C524" s="80">
        <v>517</v>
      </c>
      <c r="D524" s="80" t="s">
        <v>24</v>
      </c>
      <c r="E524" s="42" t="s">
        <v>1757</v>
      </c>
      <c r="F524" s="81" t="s">
        <v>1662</v>
      </c>
      <c r="G524" s="36" t="s">
        <v>3865</v>
      </c>
      <c r="H524" s="43" t="s">
        <v>3832</v>
      </c>
      <c r="I524" s="133">
        <v>178500</v>
      </c>
      <c r="J524" s="38"/>
      <c r="K524" s="42" t="s">
        <v>3480</v>
      </c>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c r="AS524" s="33"/>
      <c r="AT524" s="33"/>
      <c r="AU524" s="33"/>
      <c r="AV524" s="33"/>
      <c r="AW524" s="33"/>
      <c r="AX524" s="33"/>
      <c r="AY524" s="33"/>
      <c r="AZ524" s="33"/>
      <c r="BA524" s="33"/>
      <c r="BB524" s="33"/>
      <c r="BC524" s="33"/>
      <c r="BD524" s="33"/>
      <c r="BE524" s="33"/>
      <c r="BF524" s="33"/>
      <c r="BG524" s="33"/>
      <c r="BH524" s="33"/>
      <c r="BI524" s="33"/>
      <c r="BJ524" s="33"/>
      <c r="BK524" s="33"/>
      <c r="BL524" s="33"/>
      <c r="BM524" s="33"/>
      <c r="BN524" s="33"/>
      <c r="BO524" s="33"/>
      <c r="BP524" s="33"/>
      <c r="BQ524" s="33"/>
      <c r="BR524" s="33"/>
      <c r="BS524" s="33"/>
      <c r="BT524" s="33"/>
      <c r="BU524" s="33"/>
      <c r="BV524" s="33"/>
      <c r="BW524" s="33"/>
      <c r="BX524" s="33"/>
      <c r="BY524" s="33"/>
      <c r="BZ524" s="33"/>
      <c r="CA524" s="33"/>
      <c r="CB524" s="33"/>
      <c r="CC524" s="33"/>
      <c r="CD524" s="33"/>
      <c r="CE524" s="33"/>
      <c r="CF524" s="33"/>
      <c r="CG524" s="33"/>
      <c r="CH524" s="33"/>
      <c r="CI524" s="33"/>
      <c r="CJ524" s="33"/>
      <c r="CK524" s="33"/>
      <c r="CL524" s="33"/>
      <c r="CM524" s="33"/>
      <c r="CN524" s="33"/>
      <c r="CO524" s="33"/>
      <c r="CP524" s="33"/>
      <c r="CQ524" s="33"/>
      <c r="CR524" s="33"/>
      <c r="CS524" s="33"/>
      <c r="CT524" s="33"/>
      <c r="CU524" s="33"/>
      <c r="CV524" s="33"/>
      <c r="CW524" s="33"/>
      <c r="CX524" s="33"/>
      <c r="CY524" s="33"/>
      <c r="CZ524" s="33"/>
      <c r="DA524" s="33"/>
      <c r="DB524" s="33"/>
      <c r="DC524" s="33"/>
      <c r="DD524" s="33"/>
      <c r="DE524" s="33"/>
      <c r="DF524" s="33"/>
      <c r="DG524" s="33"/>
      <c r="DH524" s="33"/>
      <c r="DI524" s="33"/>
      <c r="DJ524" s="33"/>
      <c r="DK524" s="33"/>
      <c r="DL524" s="33"/>
      <c r="DM524" s="33"/>
      <c r="DN524" s="33"/>
      <c r="DO524" s="33"/>
      <c r="DP524" s="33"/>
      <c r="DQ524" s="33"/>
      <c r="DR524" s="33"/>
      <c r="DS524" s="33"/>
      <c r="DT524" s="33"/>
      <c r="DU524" s="33"/>
      <c r="DV524" s="33"/>
      <c r="DW524" s="33"/>
      <c r="DX524" s="33"/>
      <c r="DY524" s="33"/>
      <c r="DZ524" s="33"/>
      <c r="EA524" s="33"/>
      <c r="EB524" s="33"/>
      <c r="EC524" s="33"/>
      <c r="ED524" s="33"/>
      <c r="EE524" s="33"/>
      <c r="EF524" s="33"/>
      <c r="EG524" s="33"/>
      <c r="EH524" s="33"/>
      <c r="EI524" s="33"/>
      <c r="EJ524" s="33"/>
      <c r="EK524" s="33"/>
      <c r="EL524" s="33"/>
      <c r="EM524" s="33"/>
      <c r="EN524" s="33"/>
      <c r="EO524" s="33"/>
      <c r="EP524" s="33"/>
      <c r="EQ524" s="33"/>
      <c r="ER524" s="33"/>
      <c r="ES524" s="33"/>
      <c r="ET524" s="33"/>
      <c r="EU524" s="33"/>
      <c r="EV524" s="33"/>
      <c r="EW524" s="33"/>
      <c r="EX524" s="33"/>
      <c r="EY524" s="33"/>
      <c r="EZ524" s="33"/>
      <c r="FA524" s="33"/>
      <c r="FB524" s="33"/>
      <c r="FC524" s="33"/>
      <c r="FD524" s="33"/>
      <c r="FE524" s="33"/>
      <c r="FF524" s="33"/>
      <c r="FG524" s="33"/>
      <c r="FH524" s="33"/>
      <c r="FI524" s="33"/>
      <c r="FJ524" s="33"/>
      <c r="FK524" s="33"/>
      <c r="FL524" s="33"/>
      <c r="FM524" s="33"/>
      <c r="FN524" s="33"/>
      <c r="FO524" s="33"/>
      <c r="FP524" s="33"/>
      <c r="FQ524" s="33"/>
      <c r="FR524" s="33"/>
      <c r="FS524" s="33"/>
      <c r="FT524" s="33"/>
      <c r="FU524" s="33"/>
      <c r="FV524" s="33"/>
      <c r="FW524" s="33"/>
      <c r="FX524" s="33"/>
      <c r="FY524" s="33"/>
      <c r="FZ524" s="33"/>
      <c r="GA524" s="33"/>
      <c r="GB524" s="33"/>
      <c r="GC524" s="33"/>
      <c r="GD524" s="33"/>
      <c r="GE524" s="33"/>
      <c r="GF524" s="33"/>
      <c r="GG524" s="33"/>
      <c r="GH524" s="33"/>
      <c r="GI524" s="33"/>
      <c r="GJ524" s="33"/>
      <c r="GK524" s="33"/>
      <c r="GL524" s="33"/>
      <c r="GM524" s="33"/>
      <c r="GN524" s="33"/>
      <c r="GO524" s="33"/>
      <c r="GP524" s="33"/>
      <c r="GQ524" s="33"/>
      <c r="GR524" s="33"/>
      <c r="GS524" s="33"/>
      <c r="GT524" s="33"/>
      <c r="GU524" s="33"/>
      <c r="GV524" s="33"/>
      <c r="GW524" s="33"/>
      <c r="GX524" s="33"/>
      <c r="GY524" s="33"/>
      <c r="GZ524" s="33"/>
      <c r="HA524" s="33"/>
      <c r="HB524" s="33"/>
      <c r="HC524" s="33"/>
      <c r="HD524" s="33"/>
      <c r="HE524" s="33"/>
      <c r="HF524" s="33"/>
      <c r="HG524" s="33"/>
      <c r="HH524" s="33"/>
      <c r="HI524" s="33"/>
      <c r="HJ524" s="33"/>
      <c r="HK524" s="33"/>
      <c r="HL524" s="33"/>
      <c r="HM524" s="33"/>
      <c r="HN524" s="33"/>
      <c r="HO524" s="33"/>
      <c r="HP524" s="33"/>
      <c r="HQ524" s="33"/>
      <c r="HR524" s="33"/>
      <c r="HS524" s="33"/>
      <c r="HT524" s="33"/>
      <c r="HU524" s="33"/>
      <c r="HV524" s="33"/>
      <c r="HW524" s="33"/>
      <c r="HX524" s="33"/>
      <c r="HY524" s="33"/>
      <c r="HZ524" s="33"/>
      <c r="IA524" s="33"/>
    </row>
    <row r="525" spans="2:235" s="40" customFormat="1" ht="47.25" x14ac:dyDescent="0.25">
      <c r="B525" s="177"/>
      <c r="C525" s="80">
        <v>518</v>
      </c>
      <c r="D525" s="80" t="s">
        <v>3379</v>
      </c>
      <c r="E525" s="42" t="s">
        <v>1757</v>
      </c>
      <c r="F525" s="81" t="s">
        <v>1663</v>
      </c>
      <c r="G525" s="36" t="s">
        <v>3866</v>
      </c>
      <c r="H525" s="43">
        <v>42664</v>
      </c>
      <c r="I525" s="133">
        <v>48400</v>
      </c>
      <c r="J525" s="38"/>
      <c r="K525" s="42" t="s">
        <v>3481</v>
      </c>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3"/>
      <c r="AX525" s="33"/>
      <c r="AY525" s="33"/>
      <c r="AZ525" s="33"/>
      <c r="BA525" s="33"/>
      <c r="BB525" s="33"/>
      <c r="BC525" s="33"/>
      <c r="BD525" s="33"/>
      <c r="BE525" s="33"/>
      <c r="BF525" s="33"/>
      <c r="BG525" s="33"/>
      <c r="BH525" s="33"/>
      <c r="BI525" s="33"/>
      <c r="BJ525" s="33"/>
      <c r="BK525" s="33"/>
      <c r="BL525" s="33"/>
      <c r="BM525" s="33"/>
      <c r="BN525" s="33"/>
      <c r="BO525" s="33"/>
      <c r="BP525" s="33"/>
      <c r="BQ525" s="33"/>
      <c r="BR525" s="33"/>
      <c r="BS525" s="33"/>
      <c r="BT525" s="33"/>
      <c r="BU525" s="33"/>
      <c r="BV525" s="33"/>
      <c r="BW525" s="33"/>
      <c r="BX525" s="33"/>
      <c r="BY525" s="33"/>
      <c r="BZ525" s="33"/>
      <c r="CA525" s="33"/>
      <c r="CB525" s="33"/>
      <c r="CC525" s="33"/>
      <c r="CD525" s="33"/>
      <c r="CE525" s="33"/>
      <c r="CF525" s="33"/>
      <c r="CG525" s="33"/>
      <c r="CH525" s="33"/>
      <c r="CI525" s="33"/>
      <c r="CJ525" s="33"/>
      <c r="CK525" s="33"/>
      <c r="CL525" s="33"/>
      <c r="CM525" s="33"/>
      <c r="CN525" s="33"/>
      <c r="CO525" s="33"/>
      <c r="CP525" s="33"/>
      <c r="CQ525" s="33"/>
      <c r="CR525" s="33"/>
      <c r="CS525" s="33"/>
      <c r="CT525" s="33"/>
      <c r="CU525" s="33"/>
      <c r="CV525" s="33"/>
      <c r="CW525" s="33"/>
      <c r="CX525" s="33"/>
      <c r="CY525" s="33"/>
      <c r="CZ525" s="33"/>
      <c r="DA525" s="33"/>
      <c r="DB525" s="33"/>
      <c r="DC525" s="33"/>
      <c r="DD525" s="33"/>
      <c r="DE525" s="33"/>
      <c r="DF525" s="33"/>
      <c r="DG525" s="33"/>
      <c r="DH525" s="33"/>
      <c r="DI525" s="33"/>
      <c r="DJ525" s="33"/>
      <c r="DK525" s="33"/>
      <c r="DL525" s="33"/>
      <c r="DM525" s="33"/>
      <c r="DN525" s="33"/>
      <c r="DO525" s="33"/>
      <c r="DP525" s="33"/>
      <c r="DQ525" s="33"/>
      <c r="DR525" s="33"/>
      <c r="DS525" s="33"/>
      <c r="DT525" s="33"/>
      <c r="DU525" s="33"/>
      <c r="DV525" s="33"/>
      <c r="DW525" s="33"/>
      <c r="DX525" s="33"/>
      <c r="DY525" s="33"/>
      <c r="DZ525" s="33"/>
      <c r="EA525" s="33"/>
      <c r="EB525" s="33"/>
      <c r="EC525" s="33"/>
      <c r="ED525" s="33"/>
      <c r="EE525" s="33"/>
      <c r="EF525" s="33"/>
      <c r="EG525" s="33"/>
      <c r="EH525" s="33"/>
      <c r="EI525" s="33"/>
      <c r="EJ525" s="33"/>
      <c r="EK525" s="33"/>
      <c r="EL525" s="33"/>
      <c r="EM525" s="33"/>
      <c r="EN525" s="33"/>
      <c r="EO525" s="33"/>
      <c r="EP525" s="33"/>
      <c r="EQ525" s="33"/>
      <c r="ER525" s="33"/>
      <c r="ES525" s="33"/>
      <c r="ET525" s="33"/>
      <c r="EU525" s="33"/>
      <c r="EV525" s="33"/>
      <c r="EW525" s="33"/>
      <c r="EX525" s="33"/>
      <c r="EY525" s="33"/>
      <c r="EZ525" s="33"/>
      <c r="FA525" s="33"/>
      <c r="FB525" s="33"/>
      <c r="FC525" s="33"/>
      <c r="FD525" s="33"/>
      <c r="FE525" s="33"/>
      <c r="FF525" s="33"/>
      <c r="FG525" s="33"/>
      <c r="FH525" s="33"/>
      <c r="FI525" s="33"/>
      <c r="FJ525" s="33"/>
      <c r="FK525" s="33"/>
      <c r="FL525" s="33"/>
      <c r="FM525" s="33"/>
      <c r="FN525" s="33"/>
      <c r="FO525" s="33"/>
      <c r="FP525" s="33"/>
      <c r="FQ525" s="33"/>
      <c r="FR525" s="33"/>
      <c r="FS525" s="33"/>
      <c r="FT525" s="33"/>
      <c r="FU525" s="33"/>
      <c r="FV525" s="33"/>
      <c r="FW525" s="33"/>
      <c r="FX525" s="33"/>
      <c r="FY525" s="33"/>
      <c r="FZ525" s="33"/>
      <c r="GA525" s="33"/>
      <c r="GB525" s="33"/>
      <c r="GC525" s="33"/>
      <c r="GD525" s="33"/>
      <c r="GE525" s="33"/>
      <c r="GF525" s="33"/>
      <c r="GG525" s="33"/>
      <c r="GH525" s="33"/>
      <c r="GI525" s="33"/>
      <c r="GJ525" s="33"/>
      <c r="GK525" s="33"/>
      <c r="GL525" s="33"/>
      <c r="GM525" s="33"/>
      <c r="GN525" s="33"/>
      <c r="GO525" s="33"/>
      <c r="GP525" s="33"/>
      <c r="GQ525" s="33"/>
      <c r="GR525" s="33"/>
      <c r="GS525" s="33"/>
      <c r="GT525" s="33"/>
      <c r="GU525" s="33"/>
      <c r="GV525" s="33"/>
      <c r="GW525" s="33"/>
      <c r="GX525" s="33"/>
      <c r="GY525" s="33"/>
      <c r="GZ525" s="33"/>
      <c r="HA525" s="33"/>
      <c r="HB525" s="33"/>
      <c r="HC525" s="33"/>
      <c r="HD525" s="33"/>
      <c r="HE525" s="33"/>
      <c r="HF525" s="33"/>
      <c r="HG525" s="33"/>
      <c r="HH525" s="33"/>
      <c r="HI525" s="33"/>
      <c r="HJ525" s="33"/>
      <c r="HK525" s="33"/>
      <c r="HL525" s="33"/>
      <c r="HM525" s="33"/>
      <c r="HN525" s="33"/>
      <c r="HO525" s="33"/>
      <c r="HP525" s="33"/>
      <c r="HQ525" s="33"/>
      <c r="HR525" s="33"/>
      <c r="HS525" s="33"/>
      <c r="HT525" s="33"/>
      <c r="HU525" s="33"/>
      <c r="HV525" s="33"/>
      <c r="HW525" s="33"/>
      <c r="HX525" s="33"/>
      <c r="HY525" s="33"/>
      <c r="HZ525" s="33"/>
      <c r="IA525" s="33"/>
    </row>
    <row r="526" spans="2:235" s="40" customFormat="1" ht="63" x14ac:dyDescent="0.25">
      <c r="B526" s="177"/>
      <c r="C526" s="80">
        <v>519</v>
      </c>
      <c r="D526" s="80" t="s">
        <v>3380</v>
      </c>
      <c r="E526" s="42" t="s">
        <v>1757</v>
      </c>
      <c r="F526" s="81" t="s">
        <v>1664</v>
      </c>
      <c r="G526" s="36" t="s">
        <v>3831</v>
      </c>
      <c r="H526" s="43" t="s">
        <v>3832</v>
      </c>
      <c r="I526" s="133">
        <v>36000</v>
      </c>
      <c r="J526" s="38"/>
      <c r="K526" s="42" t="s">
        <v>2648</v>
      </c>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3"/>
      <c r="EV526" s="33"/>
      <c r="EW526" s="33"/>
      <c r="EX526" s="33"/>
      <c r="EY526" s="33"/>
      <c r="EZ526" s="33"/>
      <c r="FA526" s="33"/>
      <c r="FB526" s="33"/>
      <c r="FC526" s="33"/>
      <c r="FD526" s="33"/>
      <c r="FE526" s="33"/>
      <c r="FF526" s="33"/>
      <c r="FG526" s="33"/>
      <c r="FH526" s="33"/>
      <c r="FI526" s="33"/>
      <c r="FJ526" s="33"/>
      <c r="FK526" s="33"/>
      <c r="FL526" s="33"/>
      <c r="FM526" s="33"/>
      <c r="FN526" s="33"/>
      <c r="FO526" s="33"/>
      <c r="FP526" s="33"/>
      <c r="FQ526" s="33"/>
      <c r="FR526" s="33"/>
      <c r="FS526" s="33"/>
      <c r="FT526" s="33"/>
      <c r="FU526" s="33"/>
      <c r="FV526" s="33"/>
      <c r="FW526" s="33"/>
      <c r="FX526" s="33"/>
      <c r="FY526" s="33"/>
      <c r="FZ526" s="33"/>
      <c r="GA526" s="33"/>
      <c r="GB526" s="33"/>
      <c r="GC526" s="33"/>
      <c r="GD526" s="33"/>
      <c r="GE526" s="33"/>
      <c r="GF526" s="33"/>
      <c r="GG526" s="33"/>
      <c r="GH526" s="33"/>
      <c r="GI526" s="33"/>
      <c r="GJ526" s="33"/>
      <c r="GK526" s="33"/>
      <c r="GL526" s="33"/>
      <c r="GM526" s="33"/>
      <c r="GN526" s="33"/>
      <c r="GO526" s="33"/>
      <c r="GP526" s="33"/>
      <c r="GQ526" s="33"/>
      <c r="GR526" s="33"/>
      <c r="GS526" s="33"/>
      <c r="GT526" s="33"/>
      <c r="GU526" s="33"/>
      <c r="GV526" s="33"/>
      <c r="GW526" s="33"/>
      <c r="GX526" s="33"/>
      <c r="GY526" s="33"/>
      <c r="GZ526" s="33"/>
      <c r="HA526" s="33"/>
      <c r="HB526" s="33"/>
      <c r="HC526" s="33"/>
      <c r="HD526" s="33"/>
      <c r="HE526" s="33"/>
      <c r="HF526" s="33"/>
      <c r="HG526" s="33"/>
      <c r="HH526" s="33"/>
      <c r="HI526" s="33"/>
      <c r="HJ526" s="33"/>
      <c r="HK526" s="33"/>
      <c r="HL526" s="33"/>
      <c r="HM526" s="33"/>
      <c r="HN526" s="33"/>
      <c r="HO526" s="33"/>
      <c r="HP526" s="33"/>
      <c r="HQ526" s="33"/>
      <c r="HR526" s="33"/>
      <c r="HS526" s="33"/>
      <c r="HT526" s="33"/>
      <c r="HU526" s="33"/>
      <c r="HV526" s="33"/>
      <c r="HW526" s="33"/>
      <c r="HX526" s="33"/>
      <c r="HY526" s="33"/>
      <c r="HZ526" s="33"/>
      <c r="IA526" s="33"/>
    </row>
    <row r="527" spans="2:235" s="40" customFormat="1" ht="47.25" x14ac:dyDescent="0.25">
      <c r="B527" s="177"/>
      <c r="C527" s="80">
        <v>520</v>
      </c>
      <c r="D527" s="80" t="s">
        <v>3303</v>
      </c>
      <c r="E527" s="42" t="s">
        <v>1757</v>
      </c>
      <c r="F527" s="81" t="s">
        <v>1665</v>
      </c>
      <c r="G527" s="36" t="s">
        <v>3867</v>
      </c>
      <c r="H527" s="43">
        <v>42405</v>
      </c>
      <c r="I527" s="133">
        <v>182158</v>
      </c>
      <c r="J527" s="38"/>
      <c r="K527" s="42" t="s">
        <v>3482</v>
      </c>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c r="BD527" s="33"/>
      <c r="BE527" s="33"/>
      <c r="BF527" s="33"/>
      <c r="BG527" s="33"/>
      <c r="BH527" s="33"/>
      <c r="BI527" s="33"/>
      <c r="BJ527" s="33"/>
      <c r="BK527" s="33"/>
      <c r="BL527" s="33"/>
      <c r="BM527" s="33"/>
      <c r="BN527" s="33"/>
      <c r="BO527" s="33"/>
      <c r="BP527" s="33"/>
      <c r="BQ527" s="33"/>
      <c r="BR527" s="33"/>
      <c r="BS527" s="33"/>
      <c r="BT527" s="33"/>
      <c r="BU527" s="33"/>
      <c r="BV527" s="33"/>
      <c r="BW527" s="33"/>
      <c r="BX527" s="33"/>
      <c r="BY527" s="33"/>
      <c r="BZ527" s="33"/>
      <c r="CA527" s="33"/>
      <c r="CB527" s="33"/>
      <c r="CC527" s="33"/>
      <c r="CD527" s="33"/>
      <c r="CE527" s="33"/>
      <c r="CF527" s="33"/>
      <c r="CG527" s="33"/>
      <c r="CH527" s="33"/>
      <c r="CI527" s="33"/>
      <c r="CJ527" s="33"/>
      <c r="CK527" s="33"/>
      <c r="CL527" s="33"/>
      <c r="CM527" s="33"/>
      <c r="CN527" s="33"/>
      <c r="CO527" s="33"/>
      <c r="CP527" s="33"/>
      <c r="CQ527" s="33"/>
      <c r="CR527" s="33"/>
      <c r="CS527" s="33"/>
      <c r="CT527" s="33"/>
      <c r="CU527" s="33"/>
      <c r="CV527" s="33"/>
      <c r="CW527" s="33"/>
      <c r="CX527" s="33"/>
      <c r="CY527" s="33"/>
      <c r="CZ527" s="33"/>
      <c r="DA527" s="33"/>
      <c r="DB527" s="33"/>
      <c r="DC527" s="33"/>
      <c r="DD527" s="33"/>
      <c r="DE527" s="33"/>
      <c r="DF527" s="33"/>
      <c r="DG527" s="33"/>
      <c r="DH527" s="33"/>
      <c r="DI527" s="33"/>
      <c r="DJ527" s="33"/>
      <c r="DK527" s="33"/>
      <c r="DL527" s="33"/>
      <c r="DM527" s="33"/>
      <c r="DN527" s="33"/>
      <c r="DO527" s="33"/>
      <c r="DP527" s="33"/>
      <c r="DQ527" s="33"/>
      <c r="DR527" s="33"/>
      <c r="DS527" s="33"/>
      <c r="DT527" s="33"/>
      <c r="DU527" s="33"/>
      <c r="DV527" s="33"/>
      <c r="DW527" s="33"/>
      <c r="DX527" s="33"/>
      <c r="DY527" s="33"/>
      <c r="DZ527" s="33"/>
      <c r="EA527" s="33"/>
      <c r="EB527" s="33"/>
      <c r="EC527" s="33"/>
      <c r="ED527" s="33"/>
      <c r="EE527" s="33"/>
      <c r="EF527" s="33"/>
      <c r="EG527" s="33"/>
      <c r="EH527" s="33"/>
      <c r="EI527" s="33"/>
      <c r="EJ527" s="33"/>
      <c r="EK527" s="33"/>
      <c r="EL527" s="33"/>
      <c r="EM527" s="33"/>
      <c r="EN527" s="33"/>
      <c r="EO527" s="33"/>
      <c r="EP527" s="33"/>
      <c r="EQ527" s="33"/>
      <c r="ER527" s="33"/>
      <c r="ES527" s="33"/>
      <c r="ET527" s="33"/>
      <c r="EU527" s="33"/>
      <c r="EV527" s="33"/>
      <c r="EW527" s="33"/>
      <c r="EX527" s="33"/>
      <c r="EY527" s="33"/>
      <c r="EZ527" s="33"/>
      <c r="FA527" s="33"/>
      <c r="FB527" s="33"/>
      <c r="FC527" s="33"/>
      <c r="FD527" s="33"/>
      <c r="FE527" s="33"/>
      <c r="FF527" s="33"/>
      <c r="FG527" s="33"/>
      <c r="FH527" s="33"/>
      <c r="FI527" s="33"/>
      <c r="FJ527" s="33"/>
      <c r="FK527" s="33"/>
      <c r="FL527" s="33"/>
      <c r="FM527" s="33"/>
      <c r="FN527" s="33"/>
      <c r="FO527" s="33"/>
      <c r="FP527" s="33"/>
      <c r="FQ527" s="33"/>
      <c r="FR527" s="33"/>
      <c r="FS527" s="33"/>
      <c r="FT527" s="33"/>
      <c r="FU527" s="33"/>
      <c r="FV527" s="33"/>
      <c r="FW527" s="33"/>
      <c r="FX527" s="33"/>
      <c r="FY527" s="33"/>
      <c r="FZ527" s="33"/>
      <c r="GA527" s="33"/>
      <c r="GB527" s="33"/>
      <c r="GC527" s="33"/>
      <c r="GD527" s="33"/>
      <c r="GE527" s="33"/>
      <c r="GF527" s="33"/>
      <c r="GG527" s="33"/>
      <c r="GH527" s="33"/>
      <c r="GI527" s="33"/>
      <c r="GJ527" s="33"/>
      <c r="GK527" s="33"/>
      <c r="GL527" s="33"/>
      <c r="GM527" s="33"/>
      <c r="GN527" s="33"/>
      <c r="GO527" s="33"/>
      <c r="GP527" s="33"/>
      <c r="GQ527" s="33"/>
      <c r="GR527" s="33"/>
      <c r="GS527" s="33"/>
      <c r="GT527" s="33"/>
      <c r="GU527" s="33"/>
      <c r="GV527" s="33"/>
      <c r="GW527" s="33"/>
      <c r="GX527" s="33"/>
      <c r="GY527" s="33"/>
      <c r="GZ527" s="33"/>
      <c r="HA527" s="33"/>
      <c r="HB527" s="33"/>
      <c r="HC527" s="33"/>
      <c r="HD527" s="33"/>
      <c r="HE527" s="33"/>
      <c r="HF527" s="33"/>
      <c r="HG527" s="33"/>
      <c r="HH527" s="33"/>
      <c r="HI527" s="33"/>
      <c r="HJ527" s="33"/>
      <c r="HK527" s="33"/>
      <c r="HL527" s="33"/>
      <c r="HM527" s="33"/>
      <c r="HN527" s="33"/>
      <c r="HO527" s="33"/>
      <c r="HP527" s="33"/>
      <c r="HQ527" s="33"/>
      <c r="HR527" s="33"/>
      <c r="HS527" s="33"/>
      <c r="HT527" s="33"/>
      <c r="HU527" s="33"/>
      <c r="HV527" s="33"/>
      <c r="HW527" s="33"/>
      <c r="HX527" s="33"/>
      <c r="HY527" s="33"/>
      <c r="HZ527" s="33"/>
      <c r="IA527" s="33"/>
    </row>
    <row r="528" spans="2:235" s="40" customFormat="1" ht="31.5" x14ac:dyDescent="0.25">
      <c r="B528" s="177"/>
      <c r="C528" s="80">
        <v>521</v>
      </c>
      <c r="D528" s="80" t="s">
        <v>3381</v>
      </c>
      <c r="E528" s="42" t="s">
        <v>1757</v>
      </c>
      <c r="F528" s="81" t="s">
        <v>1666</v>
      </c>
      <c r="G528" s="36" t="s">
        <v>3868</v>
      </c>
      <c r="H528" s="43">
        <v>42483</v>
      </c>
      <c r="I528" s="133">
        <v>10650</v>
      </c>
      <c r="J528" s="38"/>
      <c r="K528" s="42" t="s">
        <v>3483</v>
      </c>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c r="BJ528" s="33"/>
      <c r="BK528" s="33"/>
      <c r="BL528" s="33"/>
      <c r="BM528" s="33"/>
      <c r="BN528" s="33"/>
      <c r="BO528" s="33"/>
      <c r="BP528" s="33"/>
      <c r="BQ528" s="33"/>
      <c r="BR528" s="33"/>
      <c r="BS528" s="33"/>
      <c r="BT528" s="33"/>
      <c r="BU528" s="33"/>
      <c r="BV528" s="33"/>
      <c r="BW528" s="33"/>
      <c r="BX528" s="33"/>
      <c r="BY528" s="33"/>
      <c r="BZ528" s="33"/>
      <c r="CA528" s="33"/>
      <c r="CB528" s="33"/>
      <c r="CC528" s="33"/>
      <c r="CD528" s="33"/>
      <c r="CE528" s="33"/>
      <c r="CF528" s="33"/>
      <c r="CG528" s="33"/>
      <c r="CH528" s="33"/>
      <c r="CI528" s="33"/>
      <c r="CJ528" s="33"/>
      <c r="CK528" s="33"/>
      <c r="CL528" s="33"/>
      <c r="CM528" s="33"/>
      <c r="CN528" s="33"/>
      <c r="CO528" s="33"/>
      <c r="CP528" s="33"/>
      <c r="CQ528" s="33"/>
      <c r="CR528" s="33"/>
      <c r="CS528" s="33"/>
      <c r="CT528" s="33"/>
      <c r="CU528" s="33"/>
      <c r="CV528" s="33"/>
      <c r="CW528" s="33"/>
      <c r="CX528" s="33"/>
      <c r="CY528" s="33"/>
      <c r="CZ528" s="33"/>
      <c r="DA528" s="33"/>
      <c r="DB528" s="33"/>
      <c r="DC528" s="33"/>
      <c r="DD528" s="33"/>
      <c r="DE528" s="33"/>
      <c r="DF528" s="33"/>
      <c r="DG528" s="33"/>
      <c r="DH528" s="33"/>
      <c r="DI528" s="33"/>
      <c r="DJ528" s="33"/>
      <c r="DK528" s="33"/>
      <c r="DL528" s="33"/>
      <c r="DM528" s="33"/>
      <c r="DN528" s="33"/>
      <c r="DO528" s="33"/>
      <c r="DP528" s="33"/>
      <c r="DQ528" s="33"/>
      <c r="DR528" s="33"/>
      <c r="DS528" s="33"/>
      <c r="DT528" s="33"/>
      <c r="DU528" s="33"/>
      <c r="DV528" s="33"/>
      <c r="DW528" s="33"/>
      <c r="DX528" s="33"/>
      <c r="DY528" s="33"/>
      <c r="DZ528" s="33"/>
      <c r="EA528" s="33"/>
      <c r="EB528" s="33"/>
      <c r="EC528" s="33"/>
      <c r="ED528" s="33"/>
      <c r="EE528" s="33"/>
      <c r="EF528" s="33"/>
      <c r="EG528" s="33"/>
      <c r="EH528" s="33"/>
      <c r="EI528" s="33"/>
      <c r="EJ528" s="33"/>
      <c r="EK528" s="33"/>
      <c r="EL528" s="33"/>
      <c r="EM528" s="33"/>
      <c r="EN528" s="33"/>
      <c r="EO528" s="33"/>
      <c r="EP528" s="33"/>
      <c r="EQ528" s="33"/>
      <c r="ER528" s="33"/>
      <c r="ES528" s="33"/>
      <c r="ET528" s="33"/>
      <c r="EU528" s="33"/>
      <c r="EV528" s="33"/>
      <c r="EW528" s="33"/>
      <c r="EX528" s="33"/>
      <c r="EY528" s="33"/>
      <c r="EZ528" s="33"/>
      <c r="FA528" s="33"/>
      <c r="FB528" s="33"/>
      <c r="FC528" s="33"/>
      <c r="FD528" s="33"/>
      <c r="FE528" s="33"/>
      <c r="FF528" s="33"/>
      <c r="FG528" s="33"/>
      <c r="FH528" s="33"/>
      <c r="FI528" s="33"/>
      <c r="FJ528" s="33"/>
      <c r="FK528" s="33"/>
      <c r="FL528" s="33"/>
      <c r="FM528" s="33"/>
      <c r="FN528" s="33"/>
      <c r="FO528" s="33"/>
      <c r="FP528" s="33"/>
      <c r="FQ528" s="33"/>
      <c r="FR528" s="33"/>
      <c r="FS528" s="33"/>
      <c r="FT528" s="33"/>
      <c r="FU528" s="33"/>
      <c r="FV528" s="33"/>
      <c r="FW528" s="33"/>
      <c r="FX528" s="33"/>
      <c r="FY528" s="33"/>
      <c r="FZ528" s="33"/>
      <c r="GA528" s="33"/>
      <c r="GB528" s="33"/>
      <c r="GC528" s="33"/>
      <c r="GD528" s="33"/>
      <c r="GE528" s="33"/>
      <c r="GF528" s="33"/>
      <c r="GG528" s="33"/>
      <c r="GH528" s="33"/>
      <c r="GI528" s="33"/>
      <c r="GJ528" s="33"/>
      <c r="GK528" s="33"/>
      <c r="GL528" s="33"/>
      <c r="GM528" s="33"/>
      <c r="GN528" s="33"/>
      <c r="GO528" s="33"/>
      <c r="GP528" s="33"/>
      <c r="GQ528" s="33"/>
      <c r="GR528" s="33"/>
      <c r="GS528" s="33"/>
      <c r="GT528" s="33"/>
      <c r="GU528" s="33"/>
      <c r="GV528" s="33"/>
      <c r="GW528" s="33"/>
      <c r="GX528" s="33"/>
      <c r="GY528" s="33"/>
      <c r="GZ528" s="33"/>
      <c r="HA528" s="33"/>
      <c r="HB528" s="33"/>
      <c r="HC528" s="33"/>
      <c r="HD528" s="33"/>
      <c r="HE528" s="33"/>
      <c r="HF528" s="33"/>
      <c r="HG528" s="33"/>
      <c r="HH528" s="33"/>
      <c r="HI528" s="33"/>
      <c r="HJ528" s="33"/>
      <c r="HK528" s="33"/>
      <c r="HL528" s="33"/>
      <c r="HM528" s="33"/>
      <c r="HN528" s="33"/>
      <c r="HO528" s="33"/>
      <c r="HP528" s="33"/>
      <c r="HQ528" s="33"/>
      <c r="HR528" s="33"/>
      <c r="HS528" s="33"/>
      <c r="HT528" s="33"/>
      <c r="HU528" s="33"/>
      <c r="HV528" s="33"/>
      <c r="HW528" s="33"/>
      <c r="HX528" s="33"/>
      <c r="HY528" s="33"/>
      <c r="HZ528" s="33"/>
      <c r="IA528" s="33"/>
    </row>
    <row r="529" spans="2:235" s="40" customFormat="1" ht="47.25" x14ac:dyDescent="0.25">
      <c r="B529" s="177"/>
      <c r="C529" s="80">
        <v>522</v>
      </c>
      <c r="D529" s="80" t="s">
        <v>4242</v>
      </c>
      <c r="E529" s="42" t="s">
        <v>1757</v>
      </c>
      <c r="F529" s="81" t="s">
        <v>1667</v>
      </c>
      <c r="G529" s="36" t="s">
        <v>3865</v>
      </c>
      <c r="H529" s="43" t="s">
        <v>3832</v>
      </c>
      <c r="I529" s="133">
        <v>144900</v>
      </c>
      <c r="J529" s="38"/>
      <c r="K529" s="42" t="s">
        <v>3484</v>
      </c>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c r="BL529" s="33"/>
      <c r="BM529" s="33"/>
      <c r="BN529" s="33"/>
      <c r="BO529" s="33"/>
      <c r="BP529" s="33"/>
      <c r="BQ529" s="33"/>
      <c r="BR529" s="33"/>
      <c r="BS529" s="33"/>
      <c r="BT529" s="33"/>
      <c r="BU529" s="33"/>
      <c r="BV529" s="33"/>
      <c r="BW529" s="33"/>
      <c r="BX529" s="33"/>
      <c r="BY529" s="33"/>
      <c r="BZ529" s="33"/>
      <c r="CA529" s="33"/>
      <c r="CB529" s="33"/>
      <c r="CC529" s="33"/>
      <c r="CD529" s="33"/>
      <c r="CE529" s="33"/>
      <c r="CF529" s="33"/>
      <c r="CG529" s="33"/>
      <c r="CH529" s="33"/>
      <c r="CI529" s="33"/>
      <c r="CJ529" s="33"/>
      <c r="CK529" s="33"/>
      <c r="CL529" s="33"/>
      <c r="CM529" s="33"/>
      <c r="CN529" s="33"/>
      <c r="CO529" s="33"/>
      <c r="CP529" s="33"/>
      <c r="CQ529" s="33"/>
      <c r="CR529" s="33"/>
      <c r="CS529" s="33"/>
      <c r="CT529" s="33"/>
      <c r="CU529" s="33"/>
      <c r="CV529" s="33"/>
      <c r="CW529" s="33"/>
      <c r="CX529" s="33"/>
      <c r="CY529" s="33"/>
      <c r="CZ529" s="33"/>
      <c r="DA529" s="33"/>
      <c r="DB529" s="33"/>
      <c r="DC529" s="33"/>
      <c r="DD529" s="33"/>
      <c r="DE529" s="33"/>
      <c r="DF529" s="33"/>
      <c r="DG529" s="33"/>
      <c r="DH529" s="33"/>
      <c r="DI529" s="33"/>
      <c r="DJ529" s="33"/>
      <c r="DK529" s="33"/>
      <c r="DL529" s="33"/>
      <c r="DM529" s="33"/>
      <c r="DN529" s="33"/>
      <c r="DO529" s="33"/>
      <c r="DP529" s="33"/>
      <c r="DQ529" s="33"/>
      <c r="DR529" s="33"/>
      <c r="DS529" s="33"/>
      <c r="DT529" s="33"/>
      <c r="DU529" s="33"/>
      <c r="DV529" s="33"/>
      <c r="DW529" s="33"/>
      <c r="DX529" s="33"/>
      <c r="DY529" s="33"/>
      <c r="DZ529" s="33"/>
      <c r="EA529" s="33"/>
      <c r="EB529" s="33"/>
      <c r="EC529" s="33"/>
      <c r="ED529" s="33"/>
      <c r="EE529" s="33"/>
      <c r="EF529" s="33"/>
      <c r="EG529" s="33"/>
      <c r="EH529" s="33"/>
      <c r="EI529" s="33"/>
      <c r="EJ529" s="33"/>
      <c r="EK529" s="33"/>
      <c r="EL529" s="33"/>
      <c r="EM529" s="33"/>
      <c r="EN529" s="33"/>
      <c r="EO529" s="33"/>
      <c r="EP529" s="33"/>
      <c r="EQ529" s="33"/>
      <c r="ER529" s="33"/>
      <c r="ES529" s="33"/>
      <c r="ET529" s="33"/>
      <c r="EU529" s="33"/>
      <c r="EV529" s="33"/>
      <c r="EW529" s="33"/>
      <c r="EX529" s="33"/>
      <c r="EY529" s="33"/>
      <c r="EZ529" s="33"/>
      <c r="FA529" s="33"/>
      <c r="FB529" s="33"/>
      <c r="FC529" s="33"/>
      <c r="FD529" s="33"/>
      <c r="FE529" s="33"/>
      <c r="FF529" s="33"/>
      <c r="FG529" s="33"/>
      <c r="FH529" s="33"/>
      <c r="FI529" s="33"/>
      <c r="FJ529" s="33"/>
      <c r="FK529" s="33"/>
      <c r="FL529" s="33"/>
      <c r="FM529" s="33"/>
      <c r="FN529" s="33"/>
      <c r="FO529" s="33"/>
      <c r="FP529" s="33"/>
      <c r="FQ529" s="33"/>
      <c r="FR529" s="33"/>
      <c r="FS529" s="33"/>
      <c r="FT529" s="33"/>
      <c r="FU529" s="33"/>
      <c r="FV529" s="33"/>
      <c r="FW529" s="33"/>
      <c r="FX529" s="33"/>
      <c r="FY529" s="33"/>
      <c r="FZ529" s="33"/>
      <c r="GA529" s="33"/>
      <c r="GB529" s="33"/>
      <c r="GC529" s="33"/>
      <c r="GD529" s="33"/>
      <c r="GE529" s="33"/>
      <c r="GF529" s="33"/>
      <c r="GG529" s="33"/>
      <c r="GH529" s="33"/>
      <c r="GI529" s="33"/>
      <c r="GJ529" s="33"/>
      <c r="GK529" s="33"/>
      <c r="GL529" s="33"/>
      <c r="GM529" s="33"/>
      <c r="GN529" s="33"/>
      <c r="GO529" s="33"/>
      <c r="GP529" s="33"/>
      <c r="GQ529" s="33"/>
      <c r="GR529" s="33"/>
      <c r="GS529" s="33"/>
      <c r="GT529" s="33"/>
      <c r="GU529" s="33"/>
      <c r="GV529" s="33"/>
      <c r="GW529" s="33"/>
      <c r="GX529" s="33"/>
      <c r="GY529" s="33"/>
      <c r="GZ529" s="33"/>
      <c r="HA529" s="33"/>
      <c r="HB529" s="33"/>
      <c r="HC529" s="33"/>
      <c r="HD529" s="33"/>
      <c r="HE529" s="33"/>
      <c r="HF529" s="33"/>
      <c r="HG529" s="33"/>
      <c r="HH529" s="33"/>
      <c r="HI529" s="33"/>
      <c r="HJ529" s="33"/>
      <c r="HK529" s="33"/>
      <c r="HL529" s="33"/>
      <c r="HM529" s="33"/>
      <c r="HN529" s="33"/>
      <c r="HO529" s="33"/>
      <c r="HP529" s="33"/>
      <c r="HQ529" s="33"/>
      <c r="HR529" s="33"/>
      <c r="HS529" s="33"/>
      <c r="HT529" s="33"/>
      <c r="HU529" s="33"/>
      <c r="HV529" s="33"/>
      <c r="HW529" s="33"/>
      <c r="HX529" s="33"/>
      <c r="HY529" s="33"/>
      <c r="HZ529" s="33"/>
      <c r="IA529" s="33"/>
    </row>
    <row r="530" spans="2:235" s="40" customFormat="1" ht="47.25" x14ac:dyDescent="0.25">
      <c r="B530" s="177"/>
      <c r="C530" s="80">
        <v>523</v>
      </c>
      <c r="D530" s="42" t="s">
        <v>4246</v>
      </c>
      <c r="E530" s="42" t="s">
        <v>1757</v>
      </c>
      <c r="F530" s="81" t="s">
        <v>1668</v>
      </c>
      <c r="G530" s="36" t="s">
        <v>3865</v>
      </c>
      <c r="H530" s="43" t="s">
        <v>3832</v>
      </c>
      <c r="I530" s="133">
        <v>20520</v>
      </c>
      <c r="J530" s="38"/>
      <c r="K530" s="42" t="s">
        <v>3485</v>
      </c>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c r="BD530" s="33"/>
      <c r="BE530" s="33"/>
      <c r="BF530" s="33"/>
      <c r="BG530" s="33"/>
      <c r="BH530" s="33"/>
      <c r="BI530" s="33"/>
      <c r="BJ530" s="33"/>
      <c r="BK530" s="33"/>
      <c r="BL530" s="33"/>
      <c r="BM530" s="33"/>
      <c r="BN530" s="33"/>
      <c r="BO530" s="33"/>
      <c r="BP530" s="33"/>
      <c r="BQ530" s="33"/>
      <c r="BR530" s="33"/>
      <c r="BS530" s="33"/>
      <c r="BT530" s="33"/>
      <c r="BU530" s="33"/>
      <c r="BV530" s="33"/>
      <c r="BW530" s="33"/>
      <c r="BX530" s="33"/>
      <c r="BY530" s="33"/>
      <c r="BZ530" s="33"/>
      <c r="CA530" s="33"/>
      <c r="CB530" s="33"/>
      <c r="CC530" s="33"/>
      <c r="CD530" s="33"/>
      <c r="CE530" s="33"/>
      <c r="CF530" s="33"/>
      <c r="CG530" s="33"/>
      <c r="CH530" s="33"/>
      <c r="CI530" s="33"/>
      <c r="CJ530" s="33"/>
      <c r="CK530" s="33"/>
      <c r="CL530" s="33"/>
      <c r="CM530" s="33"/>
      <c r="CN530" s="33"/>
      <c r="CO530" s="33"/>
      <c r="CP530" s="33"/>
      <c r="CQ530" s="33"/>
      <c r="CR530" s="33"/>
      <c r="CS530" s="33"/>
      <c r="CT530" s="33"/>
      <c r="CU530" s="33"/>
      <c r="CV530" s="33"/>
      <c r="CW530" s="33"/>
      <c r="CX530" s="33"/>
      <c r="CY530" s="33"/>
      <c r="CZ530" s="33"/>
      <c r="DA530" s="33"/>
      <c r="DB530" s="33"/>
      <c r="DC530" s="33"/>
      <c r="DD530" s="33"/>
      <c r="DE530" s="33"/>
      <c r="DF530" s="33"/>
      <c r="DG530" s="33"/>
      <c r="DH530" s="33"/>
      <c r="DI530" s="33"/>
      <c r="DJ530" s="33"/>
      <c r="DK530" s="33"/>
      <c r="DL530" s="33"/>
      <c r="DM530" s="33"/>
      <c r="DN530" s="33"/>
      <c r="DO530" s="33"/>
      <c r="DP530" s="33"/>
      <c r="DQ530" s="33"/>
      <c r="DR530" s="33"/>
      <c r="DS530" s="33"/>
      <c r="DT530" s="33"/>
      <c r="DU530" s="33"/>
      <c r="DV530" s="33"/>
      <c r="DW530" s="33"/>
      <c r="DX530" s="33"/>
      <c r="DY530" s="33"/>
      <c r="DZ530" s="33"/>
      <c r="EA530" s="33"/>
      <c r="EB530" s="33"/>
      <c r="EC530" s="33"/>
      <c r="ED530" s="33"/>
      <c r="EE530" s="33"/>
      <c r="EF530" s="33"/>
      <c r="EG530" s="33"/>
      <c r="EH530" s="33"/>
      <c r="EI530" s="33"/>
      <c r="EJ530" s="33"/>
      <c r="EK530" s="33"/>
      <c r="EL530" s="33"/>
      <c r="EM530" s="33"/>
      <c r="EN530" s="33"/>
      <c r="EO530" s="33"/>
      <c r="EP530" s="33"/>
      <c r="EQ530" s="33"/>
      <c r="ER530" s="33"/>
      <c r="ES530" s="33"/>
      <c r="ET530" s="33"/>
      <c r="EU530" s="33"/>
      <c r="EV530" s="33"/>
      <c r="EW530" s="33"/>
      <c r="EX530" s="33"/>
      <c r="EY530" s="33"/>
      <c r="EZ530" s="33"/>
      <c r="FA530" s="33"/>
      <c r="FB530" s="33"/>
      <c r="FC530" s="33"/>
      <c r="FD530" s="33"/>
      <c r="FE530" s="33"/>
      <c r="FF530" s="33"/>
      <c r="FG530" s="33"/>
      <c r="FH530" s="33"/>
      <c r="FI530" s="33"/>
      <c r="FJ530" s="33"/>
      <c r="FK530" s="33"/>
      <c r="FL530" s="33"/>
      <c r="FM530" s="33"/>
      <c r="FN530" s="33"/>
      <c r="FO530" s="33"/>
      <c r="FP530" s="33"/>
      <c r="FQ530" s="33"/>
      <c r="FR530" s="33"/>
      <c r="FS530" s="33"/>
      <c r="FT530" s="33"/>
      <c r="FU530" s="33"/>
      <c r="FV530" s="33"/>
      <c r="FW530" s="33"/>
      <c r="FX530" s="33"/>
      <c r="FY530" s="33"/>
      <c r="FZ530" s="33"/>
      <c r="GA530" s="33"/>
      <c r="GB530" s="33"/>
      <c r="GC530" s="33"/>
      <c r="GD530" s="33"/>
      <c r="GE530" s="33"/>
      <c r="GF530" s="33"/>
      <c r="GG530" s="33"/>
      <c r="GH530" s="33"/>
      <c r="GI530" s="33"/>
      <c r="GJ530" s="33"/>
      <c r="GK530" s="33"/>
      <c r="GL530" s="33"/>
      <c r="GM530" s="33"/>
      <c r="GN530" s="33"/>
      <c r="GO530" s="33"/>
      <c r="GP530" s="33"/>
      <c r="GQ530" s="33"/>
      <c r="GR530" s="33"/>
      <c r="GS530" s="33"/>
      <c r="GT530" s="33"/>
      <c r="GU530" s="33"/>
      <c r="GV530" s="33"/>
      <c r="GW530" s="33"/>
      <c r="GX530" s="33"/>
      <c r="GY530" s="33"/>
      <c r="GZ530" s="33"/>
      <c r="HA530" s="33"/>
      <c r="HB530" s="33"/>
      <c r="HC530" s="33"/>
      <c r="HD530" s="33"/>
      <c r="HE530" s="33"/>
      <c r="HF530" s="33"/>
      <c r="HG530" s="33"/>
      <c r="HH530" s="33"/>
      <c r="HI530" s="33"/>
      <c r="HJ530" s="33"/>
      <c r="HK530" s="33"/>
      <c r="HL530" s="33"/>
      <c r="HM530" s="33"/>
      <c r="HN530" s="33"/>
      <c r="HO530" s="33"/>
      <c r="HP530" s="33"/>
      <c r="HQ530" s="33"/>
      <c r="HR530" s="33"/>
      <c r="HS530" s="33"/>
      <c r="HT530" s="33"/>
      <c r="HU530" s="33"/>
      <c r="HV530" s="33"/>
      <c r="HW530" s="33"/>
      <c r="HX530" s="33"/>
      <c r="HY530" s="33"/>
      <c r="HZ530" s="33"/>
      <c r="IA530" s="33"/>
    </row>
    <row r="531" spans="2:235" s="40" customFormat="1" ht="47.25" x14ac:dyDescent="0.25">
      <c r="B531" s="177"/>
      <c r="C531" s="80">
        <v>524</v>
      </c>
      <c r="D531" s="80" t="s">
        <v>4242</v>
      </c>
      <c r="E531" s="42" t="s">
        <v>1757</v>
      </c>
      <c r="F531" s="81" t="s">
        <v>1389</v>
      </c>
      <c r="G531" s="36" t="s">
        <v>3869</v>
      </c>
      <c r="H531" s="43">
        <v>42446</v>
      </c>
      <c r="I531" s="133">
        <v>125200</v>
      </c>
      <c r="J531" s="38"/>
      <c r="K531" s="42" t="s">
        <v>3486</v>
      </c>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c r="BL531" s="33"/>
      <c r="BM531" s="33"/>
      <c r="BN531" s="33"/>
      <c r="BO531" s="33"/>
      <c r="BP531" s="33"/>
      <c r="BQ531" s="33"/>
      <c r="BR531" s="33"/>
      <c r="BS531" s="33"/>
      <c r="BT531" s="33"/>
      <c r="BU531" s="33"/>
      <c r="BV531" s="33"/>
      <c r="BW531" s="33"/>
      <c r="BX531" s="33"/>
      <c r="BY531" s="33"/>
      <c r="BZ531" s="33"/>
      <c r="CA531" s="33"/>
      <c r="CB531" s="33"/>
      <c r="CC531" s="33"/>
      <c r="CD531" s="33"/>
      <c r="CE531" s="33"/>
      <c r="CF531" s="33"/>
      <c r="CG531" s="33"/>
      <c r="CH531" s="33"/>
      <c r="CI531" s="33"/>
      <c r="CJ531" s="33"/>
      <c r="CK531" s="33"/>
      <c r="CL531" s="33"/>
      <c r="CM531" s="33"/>
      <c r="CN531" s="33"/>
      <c r="CO531" s="33"/>
      <c r="CP531" s="33"/>
      <c r="CQ531" s="33"/>
      <c r="CR531" s="33"/>
      <c r="CS531" s="33"/>
      <c r="CT531" s="33"/>
      <c r="CU531" s="33"/>
      <c r="CV531" s="33"/>
      <c r="CW531" s="33"/>
      <c r="CX531" s="33"/>
      <c r="CY531" s="33"/>
      <c r="CZ531" s="33"/>
      <c r="DA531" s="33"/>
      <c r="DB531" s="33"/>
      <c r="DC531" s="33"/>
      <c r="DD531" s="33"/>
      <c r="DE531" s="33"/>
      <c r="DF531" s="33"/>
      <c r="DG531" s="33"/>
      <c r="DH531" s="33"/>
      <c r="DI531" s="33"/>
      <c r="DJ531" s="33"/>
      <c r="DK531" s="33"/>
      <c r="DL531" s="33"/>
      <c r="DM531" s="33"/>
      <c r="DN531" s="33"/>
      <c r="DO531" s="33"/>
      <c r="DP531" s="33"/>
      <c r="DQ531" s="33"/>
      <c r="DR531" s="33"/>
      <c r="DS531" s="33"/>
      <c r="DT531" s="33"/>
      <c r="DU531" s="33"/>
      <c r="DV531" s="33"/>
      <c r="DW531" s="33"/>
      <c r="DX531" s="33"/>
      <c r="DY531" s="33"/>
      <c r="DZ531" s="33"/>
      <c r="EA531" s="33"/>
      <c r="EB531" s="33"/>
      <c r="EC531" s="33"/>
      <c r="ED531" s="33"/>
      <c r="EE531" s="33"/>
      <c r="EF531" s="33"/>
      <c r="EG531" s="33"/>
      <c r="EH531" s="33"/>
      <c r="EI531" s="33"/>
      <c r="EJ531" s="33"/>
      <c r="EK531" s="33"/>
      <c r="EL531" s="33"/>
      <c r="EM531" s="33"/>
      <c r="EN531" s="33"/>
      <c r="EO531" s="33"/>
      <c r="EP531" s="33"/>
      <c r="EQ531" s="33"/>
      <c r="ER531" s="33"/>
      <c r="ES531" s="33"/>
      <c r="ET531" s="33"/>
      <c r="EU531" s="33"/>
      <c r="EV531" s="33"/>
      <c r="EW531" s="33"/>
      <c r="EX531" s="33"/>
      <c r="EY531" s="33"/>
      <c r="EZ531" s="33"/>
      <c r="FA531" s="33"/>
      <c r="FB531" s="33"/>
      <c r="FC531" s="33"/>
      <c r="FD531" s="33"/>
      <c r="FE531" s="33"/>
      <c r="FF531" s="33"/>
      <c r="FG531" s="33"/>
      <c r="FH531" s="33"/>
      <c r="FI531" s="33"/>
      <c r="FJ531" s="33"/>
      <c r="FK531" s="33"/>
      <c r="FL531" s="33"/>
      <c r="FM531" s="33"/>
      <c r="FN531" s="33"/>
      <c r="FO531" s="33"/>
      <c r="FP531" s="33"/>
      <c r="FQ531" s="33"/>
      <c r="FR531" s="33"/>
      <c r="FS531" s="33"/>
      <c r="FT531" s="33"/>
      <c r="FU531" s="33"/>
      <c r="FV531" s="33"/>
      <c r="FW531" s="33"/>
      <c r="FX531" s="33"/>
      <c r="FY531" s="33"/>
      <c r="FZ531" s="33"/>
      <c r="GA531" s="33"/>
      <c r="GB531" s="33"/>
      <c r="GC531" s="33"/>
      <c r="GD531" s="33"/>
      <c r="GE531" s="33"/>
      <c r="GF531" s="33"/>
      <c r="GG531" s="33"/>
      <c r="GH531" s="33"/>
      <c r="GI531" s="33"/>
      <c r="GJ531" s="33"/>
      <c r="GK531" s="33"/>
      <c r="GL531" s="33"/>
      <c r="GM531" s="33"/>
      <c r="GN531" s="33"/>
      <c r="GO531" s="33"/>
      <c r="GP531" s="33"/>
      <c r="GQ531" s="33"/>
      <c r="GR531" s="33"/>
      <c r="GS531" s="33"/>
      <c r="GT531" s="33"/>
      <c r="GU531" s="33"/>
      <c r="GV531" s="33"/>
      <c r="GW531" s="33"/>
      <c r="GX531" s="33"/>
      <c r="GY531" s="33"/>
      <c r="GZ531" s="33"/>
      <c r="HA531" s="33"/>
      <c r="HB531" s="33"/>
      <c r="HC531" s="33"/>
      <c r="HD531" s="33"/>
      <c r="HE531" s="33"/>
      <c r="HF531" s="33"/>
      <c r="HG531" s="33"/>
      <c r="HH531" s="33"/>
      <c r="HI531" s="33"/>
      <c r="HJ531" s="33"/>
      <c r="HK531" s="33"/>
      <c r="HL531" s="33"/>
      <c r="HM531" s="33"/>
      <c r="HN531" s="33"/>
      <c r="HO531" s="33"/>
      <c r="HP531" s="33"/>
      <c r="HQ531" s="33"/>
      <c r="HR531" s="33"/>
      <c r="HS531" s="33"/>
      <c r="HT531" s="33"/>
      <c r="HU531" s="33"/>
      <c r="HV531" s="33"/>
      <c r="HW531" s="33"/>
      <c r="HX531" s="33"/>
      <c r="HY531" s="33"/>
      <c r="HZ531" s="33"/>
      <c r="IA531" s="33"/>
    </row>
    <row r="532" spans="2:235" s="40" customFormat="1" ht="31.5" x14ac:dyDescent="0.25">
      <c r="B532" s="177"/>
      <c r="C532" s="80">
        <v>525</v>
      </c>
      <c r="D532" s="80" t="s">
        <v>3382</v>
      </c>
      <c r="E532" s="42" t="s">
        <v>1757</v>
      </c>
      <c r="F532" s="81" t="s">
        <v>1669</v>
      </c>
      <c r="G532" s="36" t="s">
        <v>3870</v>
      </c>
      <c r="H532" s="43">
        <v>42190</v>
      </c>
      <c r="I532" s="133">
        <v>402080</v>
      </c>
      <c r="J532" s="38"/>
      <c r="K532" s="42" t="s">
        <v>3487</v>
      </c>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c r="BL532" s="33"/>
      <c r="BM532" s="33"/>
      <c r="BN532" s="33"/>
      <c r="BO532" s="33"/>
      <c r="BP532" s="33"/>
      <c r="BQ532" s="33"/>
      <c r="BR532" s="33"/>
      <c r="BS532" s="33"/>
      <c r="BT532" s="33"/>
      <c r="BU532" s="33"/>
      <c r="BV532" s="33"/>
      <c r="BW532" s="33"/>
      <c r="BX532" s="33"/>
      <c r="BY532" s="33"/>
      <c r="BZ532" s="33"/>
      <c r="CA532" s="33"/>
      <c r="CB532" s="33"/>
      <c r="CC532" s="33"/>
      <c r="CD532" s="33"/>
      <c r="CE532" s="33"/>
      <c r="CF532" s="33"/>
      <c r="CG532" s="33"/>
      <c r="CH532" s="33"/>
      <c r="CI532" s="33"/>
      <c r="CJ532" s="33"/>
      <c r="CK532" s="33"/>
      <c r="CL532" s="33"/>
      <c r="CM532" s="33"/>
      <c r="CN532" s="33"/>
      <c r="CO532" s="33"/>
      <c r="CP532" s="33"/>
      <c r="CQ532" s="33"/>
      <c r="CR532" s="33"/>
      <c r="CS532" s="33"/>
      <c r="CT532" s="33"/>
      <c r="CU532" s="33"/>
      <c r="CV532" s="33"/>
      <c r="CW532" s="33"/>
      <c r="CX532" s="33"/>
      <c r="CY532" s="33"/>
      <c r="CZ532" s="33"/>
      <c r="DA532" s="33"/>
      <c r="DB532" s="33"/>
      <c r="DC532" s="33"/>
      <c r="DD532" s="33"/>
      <c r="DE532" s="33"/>
      <c r="DF532" s="33"/>
      <c r="DG532" s="33"/>
      <c r="DH532" s="33"/>
      <c r="DI532" s="33"/>
      <c r="DJ532" s="33"/>
      <c r="DK532" s="33"/>
      <c r="DL532" s="33"/>
      <c r="DM532" s="33"/>
      <c r="DN532" s="33"/>
      <c r="DO532" s="33"/>
      <c r="DP532" s="33"/>
      <c r="DQ532" s="33"/>
      <c r="DR532" s="33"/>
      <c r="DS532" s="33"/>
      <c r="DT532" s="33"/>
      <c r="DU532" s="33"/>
      <c r="DV532" s="33"/>
      <c r="DW532" s="33"/>
      <c r="DX532" s="33"/>
      <c r="DY532" s="33"/>
      <c r="DZ532" s="33"/>
      <c r="EA532" s="33"/>
      <c r="EB532" s="33"/>
      <c r="EC532" s="33"/>
      <c r="ED532" s="33"/>
      <c r="EE532" s="33"/>
      <c r="EF532" s="33"/>
      <c r="EG532" s="33"/>
      <c r="EH532" s="33"/>
      <c r="EI532" s="33"/>
      <c r="EJ532" s="33"/>
      <c r="EK532" s="33"/>
      <c r="EL532" s="33"/>
      <c r="EM532" s="33"/>
      <c r="EN532" s="33"/>
      <c r="EO532" s="33"/>
      <c r="EP532" s="33"/>
      <c r="EQ532" s="33"/>
      <c r="ER532" s="33"/>
      <c r="ES532" s="33"/>
      <c r="ET532" s="33"/>
      <c r="EU532" s="33"/>
      <c r="EV532" s="33"/>
      <c r="EW532" s="33"/>
      <c r="EX532" s="33"/>
      <c r="EY532" s="33"/>
      <c r="EZ532" s="33"/>
      <c r="FA532" s="33"/>
      <c r="FB532" s="33"/>
      <c r="FC532" s="33"/>
      <c r="FD532" s="33"/>
      <c r="FE532" s="33"/>
      <c r="FF532" s="33"/>
      <c r="FG532" s="33"/>
      <c r="FH532" s="33"/>
      <c r="FI532" s="33"/>
      <c r="FJ532" s="33"/>
      <c r="FK532" s="33"/>
      <c r="FL532" s="33"/>
      <c r="FM532" s="33"/>
      <c r="FN532" s="33"/>
      <c r="FO532" s="33"/>
      <c r="FP532" s="33"/>
      <c r="FQ532" s="33"/>
      <c r="FR532" s="33"/>
      <c r="FS532" s="33"/>
      <c r="FT532" s="33"/>
      <c r="FU532" s="33"/>
      <c r="FV532" s="33"/>
      <c r="FW532" s="33"/>
      <c r="FX532" s="33"/>
      <c r="FY532" s="33"/>
      <c r="FZ532" s="33"/>
      <c r="GA532" s="33"/>
      <c r="GB532" s="33"/>
      <c r="GC532" s="33"/>
      <c r="GD532" s="33"/>
      <c r="GE532" s="33"/>
      <c r="GF532" s="33"/>
      <c r="GG532" s="33"/>
      <c r="GH532" s="33"/>
      <c r="GI532" s="33"/>
      <c r="GJ532" s="33"/>
      <c r="GK532" s="33"/>
      <c r="GL532" s="33"/>
      <c r="GM532" s="33"/>
      <c r="GN532" s="33"/>
      <c r="GO532" s="33"/>
      <c r="GP532" s="33"/>
      <c r="GQ532" s="33"/>
      <c r="GR532" s="33"/>
      <c r="GS532" s="33"/>
      <c r="GT532" s="33"/>
      <c r="GU532" s="33"/>
      <c r="GV532" s="33"/>
      <c r="GW532" s="33"/>
      <c r="GX532" s="33"/>
      <c r="GY532" s="33"/>
      <c r="GZ532" s="33"/>
      <c r="HA532" s="33"/>
      <c r="HB532" s="33"/>
      <c r="HC532" s="33"/>
      <c r="HD532" s="33"/>
      <c r="HE532" s="33"/>
      <c r="HF532" s="33"/>
      <c r="HG532" s="33"/>
      <c r="HH532" s="33"/>
      <c r="HI532" s="33"/>
      <c r="HJ532" s="33"/>
      <c r="HK532" s="33"/>
      <c r="HL532" s="33"/>
      <c r="HM532" s="33"/>
      <c r="HN532" s="33"/>
      <c r="HO532" s="33"/>
      <c r="HP532" s="33"/>
      <c r="HQ532" s="33"/>
      <c r="HR532" s="33"/>
      <c r="HS532" s="33"/>
      <c r="HT532" s="33"/>
      <c r="HU532" s="33"/>
      <c r="HV532" s="33"/>
      <c r="HW532" s="33"/>
      <c r="HX532" s="33"/>
      <c r="HY532" s="33"/>
      <c r="HZ532" s="33"/>
      <c r="IA532" s="33"/>
    </row>
    <row r="533" spans="2:235" s="40" customFormat="1" ht="31.5" x14ac:dyDescent="0.25">
      <c r="B533" s="177"/>
      <c r="C533" s="80">
        <v>526</v>
      </c>
      <c r="D533" s="42" t="s">
        <v>3378</v>
      </c>
      <c r="E533" s="42" t="s">
        <v>1757</v>
      </c>
      <c r="F533" s="81" t="s">
        <v>1512</v>
      </c>
      <c r="G533" s="36" t="s">
        <v>3865</v>
      </c>
      <c r="H533" s="43" t="s">
        <v>3832</v>
      </c>
      <c r="I533" s="133">
        <v>30000</v>
      </c>
      <c r="J533" s="38"/>
      <c r="K533" s="42" t="s">
        <v>2536</v>
      </c>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c r="BL533" s="33"/>
      <c r="BM533" s="33"/>
      <c r="BN533" s="33"/>
      <c r="BO533" s="33"/>
      <c r="BP533" s="33"/>
      <c r="BQ533" s="33"/>
      <c r="BR533" s="33"/>
      <c r="BS533" s="33"/>
      <c r="BT533" s="33"/>
      <c r="BU533" s="33"/>
      <c r="BV533" s="33"/>
      <c r="BW533" s="33"/>
      <c r="BX533" s="33"/>
      <c r="BY533" s="33"/>
      <c r="BZ533" s="33"/>
      <c r="CA533" s="33"/>
      <c r="CB533" s="33"/>
      <c r="CC533" s="33"/>
      <c r="CD533" s="33"/>
      <c r="CE533" s="33"/>
      <c r="CF533" s="33"/>
      <c r="CG533" s="33"/>
      <c r="CH533" s="33"/>
      <c r="CI533" s="33"/>
      <c r="CJ533" s="33"/>
      <c r="CK533" s="33"/>
      <c r="CL533" s="33"/>
      <c r="CM533" s="33"/>
      <c r="CN533" s="33"/>
      <c r="CO533" s="33"/>
      <c r="CP533" s="33"/>
      <c r="CQ533" s="33"/>
      <c r="CR533" s="33"/>
      <c r="CS533" s="33"/>
      <c r="CT533" s="33"/>
      <c r="CU533" s="33"/>
      <c r="CV533" s="33"/>
      <c r="CW533" s="33"/>
      <c r="CX533" s="33"/>
      <c r="CY533" s="33"/>
      <c r="CZ533" s="33"/>
      <c r="DA533" s="33"/>
      <c r="DB533" s="33"/>
      <c r="DC533" s="33"/>
      <c r="DD533" s="33"/>
      <c r="DE533" s="33"/>
      <c r="DF533" s="33"/>
      <c r="DG533" s="33"/>
      <c r="DH533" s="33"/>
      <c r="DI533" s="33"/>
      <c r="DJ533" s="33"/>
      <c r="DK533" s="33"/>
      <c r="DL533" s="33"/>
      <c r="DM533" s="33"/>
      <c r="DN533" s="33"/>
      <c r="DO533" s="33"/>
      <c r="DP533" s="33"/>
      <c r="DQ533" s="33"/>
      <c r="DR533" s="33"/>
      <c r="DS533" s="33"/>
      <c r="DT533" s="33"/>
      <c r="DU533" s="33"/>
      <c r="DV533" s="33"/>
      <c r="DW533" s="33"/>
      <c r="DX533" s="33"/>
      <c r="DY533" s="33"/>
      <c r="DZ533" s="33"/>
      <c r="EA533" s="33"/>
      <c r="EB533" s="33"/>
      <c r="EC533" s="33"/>
      <c r="ED533" s="33"/>
      <c r="EE533" s="33"/>
      <c r="EF533" s="33"/>
      <c r="EG533" s="33"/>
      <c r="EH533" s="33"/>
      <c r="EI533" s="33"/>
      <c r="EJ533" s="33"/>
      <c r="EK533" s="33"/>
      <c r="EL533" s="33"/>
      <c r="EM533" s="33"/>
      <c r="EN533" s="33"/>
      <c r="EO533" s="33"/>
      <c r="EP533" s="33"/>
      <c r="EQ533" s="33"/>
      <c r="ER533" s="33"/>
      <c r="ES533" s="33"/>
      <c r="ET533" s="33"/>
      <c r="EU533" s="33"/>
      <c r="EV533" s="33"/>
      <c r="EW533" s="33"/>
      <c r="EX533" s="33"/>
      <c r="EY533" s="33"/>
      <c r="EZ533" s="33"/>
      <c r="FA533" s="33"/>
      <c r="FB533" s="33"/>
      <c r="FC533" s="33"/>
      <c r="FD533" s="33"/>
      <c r="FE533" s="33"/>
      <c r="FF533" s="33"/>
      <c r="FG533" s="33"/>
      <c r="FH533" s="33"/>
      <c r="FI533" s="33"/>
      <c r="FJ533" s="33"/>
      <c r="FK533" s="33"/>
      <c r="FL533" s="33"/>
      <c r="FM533" s="33"/>
      <c r="FN533" s="33"/>
      <c r="FO533" s="33"/>
      <c r="FP533" s="33"/>
      <c r="FQ533" s="33"/>
      <c r="FR533" s="33"/>
      <c r="FS533" s="33"/>
      <c r="FT533" s="33"/>
      <c r="FU533" s="33"/>
      <c r="FV533" s="33"/>
      <c r="FW533" s="33"/>
      <c r="FX533" s="33"/>
      <c r="FY533" s="33"/>
      <c r="FZ533" s="33"/>
      <c r="GA533" s="33"/>
      <c r="GB533" s="33"/>
      <c r="GC533" s="33"/>
      <c r="GD533" s="33"/>
      <c r="GE533" s="33"/>
      <c r="GF533" s="33"/>
      <c r="GG533" s="33"/>
      <c r="GH533" s="33"/>
      <c r="GI533" s="33"/>
      <c r="GJ533" s="33"/>
      <c r="GK533" s="33"/>
      <c r="GL533" s="33"/>
      <c r="GM533" s="33"/>
      <c r="GN533" s="33"/>
      <c r="GO533" s="33"/>
      <c r="GP533" s="33"/>
      <c r="GQ533" s="33"/>
      <c r="GR533" s="33"/>
      <c r="GS533" s="33"/>
      <c r="GT533" s="33"/>
      <c r="GU533" s="33"/>
      <c r="GV533" s="33"/>
      <c r="GW533" s="33"/>
      <c r="GX533" s="33"/>
      <c r="GY533" s="33"/>
      <c r="GZ533" s="33"/>
      <c r="HA533" s="33"/>
      <c r="HB533" s="33"/>
      <c r="HC533" s="33"/>
      <c r="HD533" s="33"/>
      <c r="HE533" s="33"/>
      <c r="HF533" s="33"/>
      <c r="HG533" s="33"/>
      <c r="HH533" s="33"/>
      <c r="HI533" s="33"/>
      <c r="HJ533" s="33"/>
      <c r="HK533" s="33"/>
      <c r="HL533" s="33"/>
      <c r="HM533" s="33"/>
      <c r="HN533" s="33"/>
      <c r="HO533" s="33"/>
      <c r="HP533" s="33"/>
      <c r="HQ533" s="33"/>
      <c r="HR533" s="33"/>
      <c r="HS533" s="33"/>
      <c r="HT533" s="33"/>
      <c r="HU533" s="33"/>
      <c r="HV533" s="33"/>
      <c r="HW533" s="33"/>
      <c r="HX533" s="33"/>
      <c r="HY533" s="33"/>
      <c r="HZ533" s="33"/>
      <c r="IA533" s="33"/>
    </row>
    <row r="534" spans="2:235" s="40" customFormat="1" ht="31.5" x14ac:dyDescent="0.25">
      <c r="B534" s="177"/>
      <c r="C534" s="80">
        <v>527</v>
      </c>
      <c r="D534" s="80" t="s">
        <v>3383</v>
      </c>
      <c r="E534" s="42" t="s">
        <v>1757</v>
      </c>
      <c r="F534" s="81" t="s">
        <v>1670</v>
      </c>
      <c r="G534" s="36" t="s">
        <v>3865</v>
      </c>
      <c r="H534" s="43" t="s">
        <v>3832</v>
      </c>
      <c r="I534" s="133">
        <v>61000</v>
      </c>
      <c r="J534" s="38"/>
      <c r="K534" s="42" t="s">
        <v>3488</v>
      </c>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c r="BL534" s="33"/>
      <c r="BM534" s="33"/>
      <c r="BN534" s="33"/>
      <c r="BO534" s="33"/>
      <c r="BP534" s="33"/>
      <c r="BQ534" s="33"/>
      <c r="BR534" s="33"/>
      <c r="BS534" s="33"/>
      <c r="BT534" s="33"/>
      <c r="BU534" s="33"/>
      <c r="BV534" s="33"/>
      <c r="BW534" s="33"/>
      <c r="BX534" s="33"/>
      <c r="BY534" s="33"/>
      <c r="BZ534" s="33"/>
      <c r="CA534" s="33"/>
      <c r="CB534" s="33"/>
      <c r="CC534" s="33"/>
      <c r="CD534" s="33"/>
      <c r="CE534" s="33"/>
      <c r="CF534" s="33"/>
      <c r="CG534" s="33"/>
      <c r="CH534" s="33"/>
      <c r="CI534" s="33"/>
      <c r="CJ534" s="33"/>
      <c r="CK534" s="33"/>
      <c r="CL534" s="33"/>
      <c r="CM534" s="33"/>
      <c r="CN534" s="33"/>
      <c r="CO534" s="33"/>
      <c r="CP534" s="33"/>
      <c r="CQ534" s="33"/>
      <c r="CR534" s="33"/>
      <c r="CS534" s="33"/>
      <c r="CT534" s="33"/>
      <c r="CU534" s="33"/>
      <c r="CV534" s="33"/>
      <c r="CW534" s="33"/>
      <c r="CX534" s="33"/>
      <c r="CY534" s="33"/>
      <c r="CZ534" s="33"/>
      <c r="DA534" s="33"/>
      <c r="DB534" s="33"/>
      <c r="DC534" s="33"/>
      <c r="DD534" s="33"/>
      <c r="DE534" s="33"/>
      <c r="DF534" s="33"/>
      <c r="DG534" s="33"/>
      <c r="DH534" s="33"/>
      <c r="DI534" s="33"/>
      <c r="DJ534" s="33"/>
      <c r="DK534" s="33"/>
      <c r="DL534" s="33"/>
      <c r="DM534" s="33"/>
      <c r="DN534" s="33"/>
      <c r="DO534" s="33"/>
      <c r="DP534" s="33"/>
      <c r="DQ534" s="33"/>
      <c r="DR534" s="33"/>
      <c r="DS534" s="33"/>
      <c r="DT534" s="33"/>
      <c r="DU534" s="33"/>
      <c r="DV534" s="33"/>
      <c r="DW534" s="33"/>
      <c r="DX534" s="33"/>
      <c r="DY534" s="33"/>
      <c r="DZ534" s="33"/>
      <c r="EA534" s="33"/>
      <c r="EB534" s="33"/>
      <c r="EC534" s="33"/>
      <c r="ED534" s="33"/>
      <c r="EE534" s="33"/>
      <c r="EF534" s="33"/>
      <c r="EG534" s="33"/>
      <c r="EH534" s="33"/>
      <c r="EI534" s="33"/>
      <c r="EJ534" s="33"/>
      <c r="EK534" s="33"/>
      <c r="EL534" s="33"/>
      <c r="EM534" s="33"/>
      <c r="EN534" s="33"/>
      <c r="EO534" s="33"/>
      <c r="EP534" s="33"/>
      <c r="EQ534" s="33"/>
      <c r="ER534" s="33"/>
      <c r="ES534" s="33"/>
      <c r="ET534" s="33"/>
      <c r="EU534" s="33"/>
      <c r="EV534" s="33"/>
      <c r="EW534" s="33"/>
      <c r="EX534" s="33"/>
      <c r="EY534" s="33"/>
      <c r="EZ534" s="33"/>
      <c r="FA534" s="33"/>
      <c r="FB534" s="33"/>
      <c r="FC534" s="33"/>
      <c r="FD534" s="33"/>
      <c r="FE534" s="33"/>
      <c r="FF534" s="33"/>
      <c r="FG534" s="33"/>
      <c r="FH534" s="33"/>
      <c r="FI534" s="33"/>
      <c r="FJ534" s="33"/>
      <c r="FK534" s="33"/>
      <c r="FL534" s="33"/>
      <c r="FM534" s="33"/>
      <c r="FN534" s="33"/>
      <c r="FO534" s="33"/>
      <c r="FP534" s="33"/>
      <c r="FQ534" s="33"/>
      <c r="FR534" s="33"/>
      <c r="FS534" s="33"/>
      <c r="FT534" s="33"/>
      <c r="FU534" s="33"/>
      <c r="FV534" s="33"/>
      <c r="FW534" s="33"/>
      <c r="FX534" s="33"/>
      <c r="FY534" s="33"/>
      <c r="FZ534" s="33"/>
      <c r="GA534" s="33"/>
      <c r="GB534" s="33"/>
      <c r="GC534" s="33"/>
      <c r="GD534" s="33"/>
      <c r="GE534" s="33"/>
      <c r="GF534" s="33"/>
      <c r="GG534" s="33"/>
      <c r="GH534" s="33"/>
      <c r="GI534" s="33"/>
      <c r="GJ534" s="33"/>
      <c r="GK534" s="33"/>
      <c r="GL534" s="33"/>
      <c r="GM534" s="33"/>
      <c r="GN534" s="33"/>
      <c r="GO534" s="33"/>
      <c r="GP534" s="33"/>
      <c r="GQ534" s="33"/>
      <c r="GR534" s="33"/>
      <c r="GS534" s="33"/>
      <c r="GT534" s="33"/>
      <c r="GU534" s="33"/>
      <c r="GV534" s="33"/>
      <c r="GW534" s="33"/>
      <c r="GX534" s="33"/>
      <c r="GY534" s="33"/>
      <c r="GZ534" s="33"/>
      <c r="HA534" s="33"/>
      <c r="HB534" s="33"/>
      <c r="HC534" s="33"/>
      <c r="HD534" s="33"/>
      <c r="HE534" s="33"/>
      <c r="HF534" s="33"/>
      <c r="HG534" s="33"/>
      <c r="HH534" s="33"/>
      <c r="HI534" s="33"/>
      <c r="HJ534" s="33"/>
      <c r="HK534" s="33"/>
      <c r="HL534" s="33"/>
      <c r="HM534" s="33"/>
      <c r="HN534" s="33"/>
      <c r="HO534" s="33"/>
      <c r="HP534" s="33"/>
      <c r="HQ534" s="33"/>
      <c r="HR534" s="33"/>
      <c r="HS534" s="33"/>
      <c r="HT534" s="33"/>
      <c r="HU534" s="33"/>
      <c r="HV534" s="33"/>
      <c r="HW534" s="33"/>
      <c r="HX534" s="33"/>
      <c r="HY534" s="33"/>
      <c r="HZ534" s="33"/>
      <c r="IA534" s="33"/>
    </row>
    <row r="535" spans="2:235" s="40" customFormat="1" ht="63" x14ac:dyDescent="0.25">
      <c r="B535" s="177"/>
      <c r="C535" s="80">
        <v>528</v>
      </c>
      <c r="D535" s="80" t="s">
        <v>3303</v>
      </c>
      <c r="E535" s="42" t="s">
        <v>1757</v>
      </c>
      <c r="F535" s="81" t="s">
        <v>1520</v>
      </c>
      <c r="G535" s="36" t="s">
        <v>3865</v>
      </c>
      <c r="H535" s="43" t="s">
        <v>3832</v>
      </c>
      <c r="I535" s="133">
        <v>38594</v>
      </c>
      <c r="J535" s="38"/>
      <c r="K535" s="42" t="s">
        <v>3489</v>
      </c>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c r="CA535" s="33"/>
      <c r="CB535" s="33"/>
      <c r="CC535" s="33"/>
      <c r="CD535" s="33"/>
      <c r="CE535" s="33"/>
      <c r="CF535" s="33"/>
      <c r="CG535" s="33"/>
      <c r="CH535" s="33"/>
      <c r="CI535" s="33"/>
      <c r="CJ535" s="33"/>
      <c r="CK535" s="33"/>
      <c r="CL535" s="33"/>
      <c r="CM535" s="33"/>
      <c r="CN535" s="33"/>
      <c r="CO535" s="33"/>
      <c r="CP535" s="33"/>
      <c r="CQ535" s="33"/>
      <c r="CR535" s="33"/>
      <c r="CS535" s="33"/>
      <c r="CT535" s="33"/>
      <c r="CU535" s="33"/>
      <c r="CV535" s="33"/>
      <c r="CW535" s="33"/>
      <c r="CX535" s="33"/>
      <c r="CY535" s="33"/>
      <c r="CZ535" s="33"/>
      <c r="DA535" s="33"/>
      <c r="DB535" s="33"/>
      <c r="DC535" s="33"/>
      <c r="DD535" s="33"/>
      <c r="DE535" s="33"/>
      <c r="DF535" s="33"/>
      <c r="DG535" s="33"/>
      <c r="DH535" s="33"/>
      <c r="DI535" s="33"/>
      <c r="DJ535" s="33"/>
      <c r="DK535" s="33"/>
      <c r="DL535" s="33"/>
      <c r="DM535" s="33"/>
      <c r="DN535" s="33"/>
      <c r="DO535" s="33"/>
      <c r="DP535" s="33"/>
      <c r="DQ535" s="33"/>
      <c r="DR535" s="33"/>
      <c r="DS535" s="33"/>
      <c r="DT535" s="33"/>
      <c r="DU535" s="33"/>
      <c r="DV535" s="33"/>
      <c r="DW535" s="33"/>
      <c r="DX535" s="33"/>
      <c r="DY535" s="33"/>
      <c r="DZ535" s="33"/>
      <c r="EA535" s="33"/>
      <c r="EB535" s="33"/>
      <c r="EC535" s="33"/>
      <c r="ED535" s="33"/>
      <c r="EE535" s="33"/>
      <c r="EF535" s="33"/>
      <c r="EG535" s="33"/>
      <c r="EH535" s="33"/>
      <c r="EI535" s="33"/>
      <c r="EJ535" s="33"/>
      <c r="EK535" s="33"/>
      <c r="EL535" s="33"/>
      <c r="EM535" s="33"/>
      <c r="EN535" s="33"/>
      <c r="EO535" s="33"/>
      <c r="EP535" s="33"/>
      <c r="EQ535" s="33"/>
      <c r="ER535" s="33"/>
      <c r="ES535" s="33"/>
      <c r="ET535" s="33"/>
      <c r="EU535" s="33"/>
      <c r="EV535" s="33"/>
      <c r="EW535" s="33"/>
      <c r="EX535" s="33"/>
      <c r="EY535" s="33"/>
      <c r="EZ535" s="33"/>
      <c r="FA535" s="33"/>
      <c r="FB535" s="33"/>
      <c r="FC535" s="33"/>
      <c r="FD535" s="33"/>
      <c r="FE535" s="33"/>
      <c r="FF535" s="33"/>
      <c r="FG535" s="33"/>
      <c r="FH535" s="33"/>
      <c r="FI535" s="33"/>
      <c r="FJ535" s="33"/>
      <c r="FK535" s="33"/>
      <c r="FL535" s="33"/>
      <c r="FM535" s="33"/>
      <c r="FN535" s="33"/>
      <c r="FO535" s="33"/>
      <c r="FP535" s="33"/>
      <c r="FQ535" s="33"/>
      <c r="FR535" s="33"/>
      <c r="FS535" s="33"/>
      <c r="FT535" s="33"/>
      <c r="FU535" s="33"/>
      <c r="FV535" s="33"/>
      <c r="FW535" s="33"/>
      <c r="FX535" s="33"/>
      <c r="FY535" s="33"/>
      <c r="FZ535" s="33"/>
      <c r="GA535" s="33"/>
      <c r="GB535" s="33"/>
      <c r="GC535" s="33"/>
      <c r="GD535" s="33"/>
      <c r="GE535" s="33"/>
      <c r="GF535" s="33"/>
      <c r="GG535" s="33"/>
      <c r="GH535" s="33"/>
      <c r="GI535" s="33"/>
      <c r="GJ535" s="33"/>
      <c r="GK535" s="33"/>
      <c r="GL535" s="33"/>
      <c r="GM535" s="33"/>
      <c r="GN535" s="33"/>
      <c r="GO535" s="33"/>
      <c r="GP535" s="33"/>
      <c r="GQ535" s="33"/>
      <c r="GR535" s="33"/>
      <c r="GS535" s="33"/>
      <c r="GT535" s="33"/>
      <c r="GU535" s="33"/>
      <c r="GV535" s="33"/>
      <c r="GW535" s="33"/>
      <c r="GX535" s="33"/>
      <c r="GY535" s="33"/>
      <c r="GZ535" s="33"/>
      <c r="HA535" s="33"/>
      <c r="HB535" s="33"/>
      <c r="HC535" s="33"/>
      <c r="HD535" s="33"/>
      <c r="HE535" s="33"/>
      <c r="HF535" s="33"/>
      <c r="HG535" s="33"/>
      <c r="HH535" s="33"/>
      <c r="HI535" s="33"/>
      <c r="HJ535" s="33"/>
      <c r="HK535" s="33"/>
      <c r="HL535" s="33"/>
      <c r="HM535" s="33"/>
      <c r="HN535" s="33"/>
      <c r="HO535" s="33"/>
      <c r="HP535" s="33"/>
      <c r="HQ535" s="33"/>
      <c r="HR535" s="33"/>
      <c r="HS535" s="33"/>
      <c r="HT535" s="33"/>
      <c r="HU535" s="33"/>
      <c r="HV535" s="33"/>
      <c r="HW535" s="33"/>
      <c r="HX535" s="33"/>
      <c r="HY535" s="33"/>
      <c r="HZ535" s="33"/>
      <c r="IA535" s="33"/>
    </row>
    <row r="536" spans="2:235" s="40" customFormat="1" ht="31.5" x14ac:dyDescent="0.25">
      <c r="B536" s="177"/>
      <c r="C536" s="80">
        <v>529</v>
      </c>
      <c r="D536" s="80" t="s">
        <v>3250</v>
      </c>
      <c r="E536" s="42" t="s">
        <v>1757</v>
      </c>
      <c r="F536" s="81" t="s">
        <v>1671</v>
      </c>
      <c r="G536" s="36" t="s">
        <v>3871</v>
      </c>
      <c r="H536" s="43">
        <v>42026</v>
      </c>
      <c r="I536" s="133">
        <v>50000</v>
      </c>
      <c r="J536" s="38"/>
      <c r="K536" s="42" t="s">
        <v>2565</v>
      </c>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3"/>
      <c r="FH536" s="33"/>
      <c r="FI536" s="33"/>
      <c r="FJ536" s="33"/>
      <c r="FK536" s="33"/>
      <c r="FL536" s="33"/>
      <c r="FM536" s="33"/>
      <c r="FN536" s="33"/>
      <c r="FO536" s="33"/>
      <c r="FP536" s="33"/>
      <c r="FQ536" s="33"/>
      <c r="FR536" s="33"/>
      <c r="FS536" s="33"/>
      <c r="FT536" s="33"/>
      <c r="FU536" s="33"/>
      <c r="FV536" s="33"/>
      <c r="FW536" s="33"/>
      <c r="FX536" s="33"/>
      <c r="FY536" s="33"/>
      <c r="FZ536" s="33"/>
      <c r="GA536" s="33"/>
      <c r="GB536" s="33"/>
      <c r="GC536" s="33"/>
      <c r="GD536" s="33"/>
      <c r="GE536" s="33"/>
      <c r="GF536" s="33"/>
      <c r="GG536" s="33"/>
      <c r="GH536" s="33"/>
      <c r="GI536" s="33"/>
      <c r="GJ536" s="33"/>
      <c r="GK536" s="33"/>
      <c r="GL536" s="33"/>
      <c r="GM536" s="33"/>
      <c r="GN536" s="33"/>
      <c r="GO536" s="33"/>
      <c r="GP536" s="33"/>
      <c r="GQ536" s="33"/>
      <c r="GR536" s="33"/>
      <c r="GS536" s="33"/>
      <c r="GT536" s="33"/>
      <c r="GU536" s="33"/>
      <c r="GV536" s="33"/>
      <c r="GW536" s="33"/>
      <c r="GX536" s="33"/>
      <c r="GY536" s="33"/>
      <c r="GZ536" s="33"/>
      <c r="HA536" s="33"/>
      <c r="HB536" s="33"/>
      <c r="HC536" s="33"/>
      <c r="HD536" s="33"/>
      <c r="HE536" s="33"/>
      <c r="HF536" s="33"/>
      <c r="HG536" s="33"/>
      <c r="HH536" s="33"/>
      <c r="HI536" s="33"/>
      <c r="HJ536" s="33"/>
      <c r="HK536" s="33"/>
      <c r="HL536" s="33"/>
      <c r="HM536" s="33"/>
      <c r="HN536" s="33"/>
      <c r="HO536" s="33"/>
      <c r="HP536" s="33"/>
      <c r="HQ536" s="33"/>
      <c r="HR536" s="33"/>
      <c r="HS536" s="33"/>
      <c r="HT536" s="33"/>
      <c r="HU536" s="33"/>
      <c r="HV536" s="33"/>
      <c r="HW536" s="33"/>
      <c r="HX536" s="33"/>
      <c r="HY536" s="33"/>
      <c r="HZ536" s="33"/>
      <c r="IA536" s="33"/>
    </row>
    <row r="537" spans="2:235" s="40" customFormat="1" ht="47.25" x14ac:dyDescent="0.25">
      <c r="B537" s="177"/>
      <c r="C537" s="80">
        <v>530</v>
      </c>
      <c r="D537" s="80" t="s">
        <v>3306</v>
      </c>
      <c r="E537" s="42" t="s">
        <v>1757</v>
      </c>
      <c r="F537" s="42" t="s">
        <v>1672</v>
      </c>
      <c r="G537" s="36" t="s">
        <v>3872</v>
      </c>
      <c r="H537" s="43">
        <v>42101</v>
      </c>
      <c r="I537" s="133">
        <v>16200</v>
      </c>
      <c r="J537" s="38"/>
      <c r="K537" s="42" t="s">
        <v>3490</v>
      </c>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c r="BD537" s="33"/>
      <c r="BE537" s="33"/>
      <c r="BF537" s="33"/>
      <c r="BG537" s="33"/>
      <c r="BH537" s="33"/>
      <c r="BI537" s="33"/>
      <c r="BJ537" s="33"/>
      <c r="BK537" s="33"/>
      <c r="BL537" s="33"/>
      <c r="BM537" s="33"/>
      <c r="BN537" s="33"/>
      <c r="BO537" s="33"/>
      <c r="BP537" s="33"/>
      <c r="BQ537" s="33"/>
      <c r="BR537" s="33"/>
      <c r="BS537" s="33"/>
      <c r="BT537" s="33"/>
      <c r="BU537" s="33"/>
      <c r="BV537" s="33"/>
      <c r="BW537" s="33"/>
      <c r="BX537" s="33"/>
      <c r="BY537" s="33"/>
      <c r="BZ537" s="33"/>
      <c r="CA537" s="33"/>
      <c r="CB537" s="33"/>
      <c r="CC537" s="33"/>
      <c r="CD537" s="33"/>
      <c r="CE537" s="33"/>
      <c r="CF537" s="33"/>
      <c r="CG537" s="33"/>
      <c r="CH537" s="33"/>
      <c r="CI537" s="33"/>
      <c r="CJ537" s="33"/>
      <c r="CK537" s="33"/>
      <c r="CL537" s="33"/>
      <c r="CM537" s="33"/>
      <c r="CN537" s="33"/>
      <c r="CO537" s="33"/>
      <c r="CP537" s="33"/>
      <c r="CQ537" s="33"/>
      <c r="CR537" s="33"/>
      <c r="CS537" s="33"/>
      <c r="CT537" s="33"/>
      <c r="CU537" s="33"/>
      <c r="CV537" s="33"/>
      <c r="CW537" s="33"/>
      <c r="CX537" s="33"/>
      <c r="CY537" s="33"/>
      <c r="CZ537" s="33"/>
      <c r="DA537" s="33"/>
      <c r="DB537" s="33"/>
      <c r="DC537" s="33"/>
      <c r="DD537" s="33"/>
      <c r="DE537" s="33"/>
      <c r="DF537" s="33"/>
      <c r="DG537" s="33"/>
      <c r="DH537" s="33"/>
      <c r="DI537" s="33"/>
      <c r="DJ537" s="33"/>
      <c r="DK537" s="33"/>
      <c r="DL537" s="33"/>
      <c r="DM537" s="33"/>
      <c r="DN537" s="33"/>
      <c r="DO537" s="33"/>
      <c r="DP537" s="33"/>
      <c r="DQ537" s="33"/>
      <c r="DR537" s="33"/>
      <c r="DS537" s="33"/>
      <c r="DT537" s="33"/>
      <c r="DU537" s="33"/>
      <c r="DV537" s="33"/>
      <c r="DW537" s="33"/>
      <c r="DX537" s="33"/>
      <c r="DY537" s="33"/>
      <c r="DZ537" s="33"/>
      <c r="EA537" s="33"/>
      <c r="EB537" s="33"/>
      <c r="EC537" s="33"/>
      <c r="ED537" s="33"/>
      <c r="EE537" s="33"/>
      <c r="EF537" s="33"/>
      <c r="EG537" s="33"/>
      <c r="EH537" s="33"/>
      <c r="EI537" s="33"/>
      <c r="EJ537" s="33"/>
      <c r="EK537" s="33"/>
      <c r="EL537" s="33"/>
      <c r="EM537" s="33"/>
      <c r="EN537" s="33"/>
      <c r="EO537" s="33"/>
      <c r="EP537" s="33"/>
      <c r="EQ537" s="33"/>
      <c r="ER537" s="33"/>
      <c r="ES537" s="33"/>
      <c r="ET537" s="33"/>
      <c r="EU537" s="33"/>
      <c r="EV537" s="33"/>
      <c r="EW537" s="33"/>
      <c r="EX537" s="33"/>
      <c r="EY537" s="33"/>
      <c r="EZ537" s="33"/>
      <c r="FA537" s="33"/>
      <c r="FB537" s="33"/>
      <c r="FC537" s="33"/>
      <c r="FD537" s="33"/>
      <c r="FE537" s="33"/>
      <c r="FF537" s="33"/>
      <c r="FG537" s="33"/>
      <c r="FH537" s="33"/>
      <c r="FI537" s="33"/>
      <c r="FJ537" s="33"/>
      <c r="FK537" s="33"/>
      <c r="FL537" s="33"/>
      <c r="FM537" s="33"/>
      <c r="FN537" s="33"/>
      <c r="FO537" s="33"/>
      <c r="FP537" s="33"/>
      <c r="FQ537" s="33"/>
      <c r="FR537" s="33"/>
      <c r="FS537" s="33"/>
      <c r="FT537" s="33"/>
      <c r="FU537" s="33"/>
      <c r="FV537" s="33"/>
      <c r="FW537" s="33"/>
      <c r="FX537" s="33"/>
      <c r="FY537" s="33"/>
      <c r="FZ537" s="33"/>
      <c r="GA537" s="33"/>
      <c r="GB537" s="33"/>
      <c r="GC537" s="33"/>
      <c r="GD537" s="33"/>
      <c r="GE537" s="33"/>
      <c r="GF537" s="33"/>
      <c r="GG537" s="33"/>
      <c r="GH537" s="33"/>
      <c r="GI537" s="33"/>
      <c r="GJ537" s="33"/>
      <c r="GK537" s="33"/>
      <c r="GL537" s="33"/>
      <c r="GM537" s="33"/>
      <c r="GN537" s="33"/>
      <c r="GO537" s="33"/>
      <c r="GP537" s="33"/>
      <c r="GQ537" s="33"/>
      <c r="GR537" s="33"/>
      <c r="GS537" s="33"/>
      <c r="GT537" s="33"/>
      <c r="GU537" s="33"/>
      <c r="GV537" s="33"/>
      <c r="GW537" s="33"/>
      <c r="GX537" s="33"/>
      <c r="GY537" s="33"/>
      <c r="GZ537" s="33"/>
      <c r="HA537" s="33"/>
      <c r="HB537" s="33"/>
      <c r="HC537" s="33"/>
      <c r="HD537" s="33"/>
      <c r="HE537" s="33"/>
      <c r="HF537" s="33"/>
      <c r="HG537" s="33"/>
      <c r="HH537" s="33"/>
      <c r="HI537" s="33"/>
      <c r="HJ537" s="33"/>
      <c r="HK537" s="33"/>
      <c r="HL537" s="33"/>
      <c r="HM537" s="33"/>
      <c r="HN537" s="33"/>
      <c r="HO537" s="33"/>
      <c r="HP537" s="33"/>
      <c r="HQ537" s="33"/>
      <c r="HR537" s="33"/>
      <c r="HS537" s="33"/>
      <c r="HT537" s="33"/>
      <c r="HU537" s="33"/>
      <c r="HV537" s="33"/>
      <c r="HW537" s="33"/>
      <c r="HX537" s="33"/>
      <c r="HY537" s="33"/>
      <c r="HZ537" s="33"/>
      <c r="IA537" s="33"/>
    </row>
    <row r="538" spans="2:235" s="40" customFormat="1" ht="31.5" x14ac:dyDescent="0.25">
      <c r="B538" s="177"/>
      <c r="C538" s="80">
        <v>531</v>
      </c>
      <c r="D538" s="80" t="s">
        <v>3384</v>
      </c>
      <c r="E538" s="42" t="s">
        <v>1757</v>
      </c>
      <c r="F538" s="42" t="s">
        <v>1673</v>
      </c>
      <c r="G538" s="36" t="s">
        <v>3873</v>
      </c>
      <c r="H538" s="43" t="s">
        <v>3874</v>
      </c>
      <c r="I538" s="133">
        <v>6215</v>
      </c>
      <c r="J538" s="38"/>
      <c r="K538" s="42" t="s">
        <v>3491</v>
      </c>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c r="AS538" s="33"/>
      <c r="AT538" s="33"/>
      <c r="AU538" s="33"/>
      <c r="AV538" s="33"/>
      <c r="AW538" s="33"/>
      <c r="AX538" s="33"/>
      <c r="AY538" s="33"/>
      <c r="AZ538" s="33"/>
      <c r="BA538" s="33"/>
      <c r="BB538" s="33"/>
      <c r="BC538" s="33"/>
      <c r="BD538" s="33"/>
      <c r="BE538" s="33"/>
      <c r="BF538" s="33"/>
      <c r="BG538" s="33"/>
      <c r="BH538" s="33"/>
      <c r="BI538" s="33"/>
      <c r="BJ538" s="33"/>
      <c r="BK538" s="33"/>
      <c r="BL538" s="33"/>
      <c r="BM538" s="33"/>
      <c r="BN538" s="33"/>
      <c r="BO538" s="33"/>
      <c r="BP538" s="33"/>
      <c r="BQ538" s="33"/>
      <c r="BR538" s="33"/>
      <c r="BS538" s="33"/>
      <c r="BT538" s="33"/>
      <c r="BU538" s="33"/>
      <c r="BV538" s="33"/>
      <c r="BW538" s="33"/>
      <c r="BX538" s="33"/>
      <c r="BY538" s="33"/>
      <c r="BZ538" s="33"/>
      <c r="CA538" s="33"/>
      <c r="CB538" s="33"/>
      <c r="CC538" s="33"/>
      <c r="CD538" s="33"/>
      <c r="CE538" s="33"/>
      <c r="CF538" s="33"/>
      <c r="CG538" s="33"/>
      <c r="CH538" s="33"/>
      <c r="CI538" s="33"/>
      <c r="CJ538" s="33"/>
      <c r="CK538" s="33"/>
      <c r="CL538" s="33"/>
      <c r="CM538" s="33"/>
      <c r="CN538" s="33"/>
      <c r="CO538" s="33"/>
      <c r="CP538" s="33"/>
      <c r="CQ538" s="33"/>
      <c r="CR538" s="33"/>
      <c r="CS538" s="33"/>
      <c r="CT538" s="33"/>
      <c r="CU538" s="33"/>
      <c r="CV538" s="33"/>
      <c r="CW538" s="33"/>
      <c r="CX538" s="33"/>
      <c r="CY538" s="33"/>
      <c r="CZ538" s="33"/>
      <c r="DA538" s="33"/>
      <c r="DB538" s="33"/>
      <c r="DC538" s="33"/>
      <c r="DD538" s="33"/>
      <c r="DE538" s="33"/>
      <c r="DF538" s="33"/>
      <c r="DG538" s="33"/>
      <c r="DH538" s="33"/>
      <c r="DI538" s="33"/>
      <c r="DJ538" s="33"/>
      <c r="DK538" s="33"/>
      <c r="DL538" s="33"/>
      <c r="DM538" s="33"/>
      <c r="DN538" s="33"/>
      <c r="DO538" s="33"/>
      <c r="DP538" s="33"/>
      <c r="DQ538" s="33"/>
      <c r="DR538" s="33"/>
      <c r="DS538" s="33"/>
      <c r="DT538" s="33"/>
      <c r="DU538" s="33"/>
      <c r="DV538" s="33"/>
      <c r="DW538" s="33"/>
      <c r="DX538" s="33"/>
      <c r="DY538" s="33"/>
      <c r="DZ538" s="33"/>
      <c r="EA538" s="33"/>
      <c r="EB538" s="33"/>
      <c r="EC538" s="33"/>
      <c r="ED538" s="33"/>
      <c r="EE538" s="33"/>
      <c r="EF538" s="33"/>
      <c r="EG538" s="33"/>
      <c r="EH538" s="33"/>
      <c r="EI538" s="33"/>
      <c r="EJ538" s="33"/>
      <c r="EK538" s="33"/>
      <c r="EL538" s="33"/>
      <c r="EM538" s="33"/>
      <c r="EN538" s="33"/>
      <c r="EO538" s="33"/>
      <c r="EP538" s="33"/>
      <c r="EQ538" s="33"/>
      <c r="ER538" s="33"/>
      <c r="ES538" s="33"/>
      <c r="ET538" s="33"/>
      <c r="EU538" s="33"/>
      <c r="EV538" s="33"/>
      <c r="EW538" s="33"/>
      <c r="EX538" s="33"/>
      <c r="EY538" s="33"/>
      <c r="EZ538" s="33"/>
      <c r="FA538" s="33"/>
      <c r="FB538" s="33"/>
      <c r="FC538" s="33"/>
      <c r="FD538" s="33"/>
      <c r="FE538" s="33"/>
      <c r="FF538" s="33"/>
      <c r="FG538" s="33"/>
      <c r="FH538" s="33"/>
      <c r="FI538" s="33"/>
      <c r="FJ538" s="33"/>
      <c r="FK538" s="33"/>
      <c r="FL538" s="33"/>
      <c r="FM538" s="33"/>
      <c r="FN538" s="33"/>
      <c r="FO538" s="33"/>
      <c r="FP538" s="33"/>
      <c r="FQ538" s="33"/>
      <c r="FR538" s="33"/>
      <c r="FS538" s="33"/>
      <c r="FT538" s="33"/>
      <c r="FU538" s="33"/>
      <c r="FV538" s="33"/>
      <c r="FW538" s="33"/>
      <c r="FX538" s="33"/>
      <c r="FY538" s="33"/>
      <c r="FZ538" s="33"/>
      <c r="GA538" s="33"/>
      <c r="GB538" s="33"/>
      <c r="GC538" s="33"/>
      <c r="GD538" s="33"/>
      <c r="GE538" s="33"/>
      <c r="GF538" s="33"/>
      <c r="GG538" s="33"/>
      <c r="GH538" s="33"/>
      <c r="GI538" s="33"/>
      <c r="GJ538" s="33"/>
      <c r="GK538" s="33"/>
      <c r="GL538" s="33"/>
      <c r="GM538" s="33"/>
      <c r="GN538" s="33"/>
      <c r="GO538" s="33"/>
      <c r="GP538" s="33"/>
      <c r="GQ538" s="33"/>
      <c r="GR538" s="33"/>
      <c r="GS538" s="33"/>
      <c r="GT538" s="33"/>
      <c r="GU538" s="33"/>
      <c r="GV538" s="33"/>
      <c r="GW538" s="33"/>
      <c r="GX538" s="33"/>
      <c r="GY538" s="33"/>
      <c r="GZ538" s="33"/>
      <c r="HA538" s="33"/>
      <c r="HB538" s="33"/>
      <c r="HC538" s="33"/>
      <c r="HD538" s="33"/>
      <c r="HE538" s="33"/>
      <c r="HF538" s="33"/>
      <c r="HG538" s="33"/>
      <c r="HH538" s="33"/>
      <c r="HI538" s="33"/>
      <c r="HJ538" s="33"/>
      <c r="HK538" s="33"/>
      <c r="HL538" s="33"/>
      <c r="HM538" s="33"/>
      <c r="HN538" s="33"/>
      <c r="HO538" s="33"/>
      <c r="HP538" s="33"/>
      <c r="HQ538" s="33"/>
      <c r="HR538" s="33"/>
      <c r="HS538" s="33"/>
      <c r="HT538" s="33"/>
      <c r="HU538" s="33"/>
      <c r="HV538" s="33"/>
      <c r="HW538" s="33"/>
      <c r="HX538" s="33"/>
      <c r="HY538" s="33"/>
      <c r="HZ538" s="33"/>
      <c r="IA538" s="33"/>
    </row>
    <row r="539" spans="2:235" s="40" customFormat="1" ht="31.5" x14ac:dyDescent="0.25">
      <c r="B539" s="177"/>
      <c r="C539" s="80">
        <v>532</v>
      </c>
      <c r="D539" s="80" t="s">
        <v>3385</v>
      </c>
      <c r="E539" s="42" t="s">
        <v>1757</v>
      </c>
      <c r="F539" s="42" t="s">
        <v>1674</v>
      </c>
      <c r="G539" s="36" t="s">
        <v>3875</v>
      </c>
      <c r="H539" s="43">
        <v>42325</v>
      </c>
      <c r="I539" s="145">
        <v>14400</v>
      </c>
      <c r="J539" s="38"/>
      <c r="K539" s="42" t="s">
        <v>3492</v>
      </c>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c r="AS539" s="33"/>
      <c r="AT539" s="33"/>
      <c r="AU539" s="33"/>
      <c r="AV539" s="33"/>
      <c r="AW539" s="33"/>
      <c r="AX539" s="33"/>
      <c r="AY539" s="33"/>
      <c r="AZ539" s="33"/>
      <c r="BA539" s="33"/>
      <c r="BB539" s="33"/>
      <c r="BC539" s="33"/>
      <c r="BD539" s="33"/>
      <c r="BE539" s="33"/>
      <c r="BF539" s="33"/>
      <c r="BG539" s="33"/>
      <c r="BH539" s="33"/>
      <c r="BI539" s="33"/>
      <c r="BJ539" s="33"/>
      <c r="BK539" s="33"/>
      <c r="BL539" s="33"/>
      <c r="BM539" s="33"/>
      <c r="BN539" s="33"/>
      <c r="BO539" s="33"/>
      <c r="BP539" s="33"/>
      <c r="BQ539" s="33"/>
      <c r="BR539" s="33"/>
      <c r="BS539" s="33"/>
      <c r="BT539" s="33"/>
      <c r="BU539" s="33"/>
      <c r="BV539" s="33"/>
      <c r="BW539" s="33"/>
      <c r="BX539" s="33"/>
      <c r="BY539" s="33"/>
      <c r="BZ539" s="33"/>
      <c r="CA539" s="33"/>
      <c r="CB539" s="33"/>
      <c r="CC539" s="33"/>
      <c r="CD539" s="33"/>
      <c r="CE539" s="33"/>
      <c r="CF539" s="33"/>
      <c r="CG539" s="33"/>
      <c r="CH539" s="33"/>
      <c r="CI539" s="33"/>
      <c r="CJ539" s="33"/>
      <c r="CK539" s="33"/>
      <c r="CL539" s="33"/>
      <c r="CM539" s="33"/>
      <c r="CN539" s="33"/>
      <c r="CO539" s="33"/>
      <c r="CP539" s="33"/>
      <c r="CQ539" s="33"/>
      <c r="CR539" s="33"/>
      <c r="CS539" s="33"/>
      <c r="CT539" s="33"/>
      <c r="CU539" s="33"/>
      <c r="CV539" s="33"/>
      <c r="CW539" s="33"/>
      <c r="CX539" s="33"/>
      <c r="CY539" s="33"/>
      <c r="CZ539" s="33"/>
      <c r="DA539" s="33"/>
      <c r="DB539" s="33"/>
      <c r="DC539" s="33"/>
      <c r="DD539" s="33"/>
      <c r="DE539" s="33"/>
      <c r="DF539" s="33"/>
      <c r="DG539" s="33"/>
      <c r="DH539" s="33"/>
      <c r="DI539" s="33"/>
      <c r="DJ539" s="33"/>
      <c r="DK539" s="33"/>
      <c r="DL539" s="33"/>
      <c r="DM539" s="33"/>
      <c r="DN539" s="33"/>
      <c r="DO539" s="33"/>
      <c r="DP539" s="33"/>
      <c r="DQ539" s="33"/>
      <c r="DR539" s="33"/>
      <c r="DS539" s="33"/>
      <c r="DT539" s="33"/>
      <c r="DU539" s="33"/>
      <c r="DV539" s="33"/>
      <c r="DW539" s="33"/>
      <c r="DX539" s="33"/>
      <c r="DY539" s="33"/>
      <c r="DZ539" s="33"/>
      <c r="EA539" s="33"/>
      <c r="EB539" s="33"/>
      <c r="EC539" s="33"/>
      <c r="ED539" s="33"/>
      <c r="EE539" s="33"/>
      <c r="EF539" s="33"/>
      <c r="EG539" s="33"/>
      <c r="EH539" s="33"/>
      <c r="EI539" s="33"/>
      <c r="EJ539" s="33"/>
      <c r="EK539" s="33"/>
      <c r="EL539" s="33"/>
      <c r="EM539" s="33"/>
      <c r="EN539" s="33"/>
      <c r="EO539" s="33"/>
      <c r="EP539" s="33"/>
      <c r="EQ539" s="33"/>
      <c r="ER539" s="33"/>
      <c r="ES539" s="33"/>
      <c r="ET539" s="33"/>
      <c r="EU539" s="33"/>
      <c r="EV539" s="33"/>
      <c r="EW539" s="33"/>
      <c r="EX539" s="33"/>
      <c r="EY539" s="33"/>
      <c r="EZ539" s="33"/>
      <c r="FA539" s="33"/>
      <c r="FB539" s="33"/>
      <c r="FC539" s="33"/>
      <c r="FD539" s="33"/>
      <c r="FE539" s="33"/>
      <c r="FF539" s="33"/>
      <c r="FG539" s="33"/>
      <c r="FH539" s="33"/>
      <c r="FI539" s="33"/>
      <c r="FJ539" s="33"/>
      <c r="FK539" s="33"/>
      <c r="FL539" s="33"/>
      <c r="FM539" s="33"/>
      <c r="FN539" s="33"/>
      <c r="FO539" s="33"/>
      <c r="FP539" s="33"/>
      <c r="FQ539" s="33"/>
      <c r="FR539" s="33"/>
      <c r="FS539" s="33"/>
      <c r="FT539" s="33"/>
      <c r="FU539" s="33"/>
      <c r="FV539" s="33"/>
      <c r="FW539" s="33"/>
      <c r="FX539" s="33"/>
      <c r="FY539" s="33"/>
      <c r="FZ539" s="33"/>
      <c r="GA539" s="33"/>
      <c r="GB539" s="33"/>
      <c r="GC539" s="33"/>
      <c r="GD539" s="33"/>
      <c r="GE539" s="33"/>
      <c r="GF539" s="33"/>
      <c r="GG539" s="33"/>
      <c r="GH539" s="33"/>
      <c r="GI539" s="33"/>
      <c r="GJ539" s="33"/>
      <c r="GK539" s="33"/>
      <c r="GL539" s="33"/>
      <c r="GM539" s="33"/>
      <c r="GN539" s="33"/>
      <c r="GO539" s="33"/>
      <c r="GP539" s="33"/>
      <c r="GQ539" s="33"/>
      <c r="GR539" s="33"/>
      <c r="GS539" s="33"/>
      <c r="GT539" s="33"/>
      <c r="GU539" s="33"/>
      <c r="GV539" s="33"/>
      <c r="GW539" s="33"/>
      <c r="GX539" s="33"/>
      <c r="GY539" s="33"/>
      <c r="GZ539" s="33"/>
      <c r="HA539" s="33"/>
      <c r="HB539" s="33"/>
      <c r="HC539" s="33"/>
      <c r="HD539" s="33"/>
      <c r="HE539" s="33"/>
      <c r="HF539" s="33"/>
      <c r="HG539" s="33"/>
      <c r="HH539" s="33"/>
      <c r="HI539" s="33"/>
      <c r="HJ539" s="33"/>
      <c r="HK539" s="33"/>
      <c r="HL539" s="33"/>
      <c r="HM539" s="33"/>
      <c r="HN539" s="33"/>
      <c r="HO539" s="33"/>
      <c r="HP539" s="33"/>
      <c r="HQ539" s="33"/>
      <c r="HR539" s="33"/>
      <c r="HS539" s="33"/>
      <c r="HT539" s="33"/>
      <c r="HU539" s="33"/>
      <c r="HV539" s="33"/>
      <c r="HW539" s="33"/>
      <c r="HX539" s="33"/>
      <c r="HY539" s="33"/>
      <c r="HZ539" s="33"/>
      <c r="IA539" s="33"/>
    </row>
    <row r="540" spans="2:235" s="40" customFormat="1" ht="31.5" x14ac:dyDescent="0.25">
      <c r="B540" s="177"/>
      <c r="C540" s="80">
        <v>533</v>
      </c>
      <c r="D540" s="80" t="s">
        <v>3306</v>
      </c>
      <c r="E540" s="42" t="s">
        <v>1757</v>
      </c>
      <c r="F540" s="42" t="s">
        <v>1675</v>
      </c>
      <c r="G540" s="36" t="s">
        <v>3876</v>
      </c>
      <c r="H540" s="43">
        <v>42339</v>
      </c>
      <c r="I540" s="133">
        <v>5059</v>
      </c>
      <c r="J540" s="38"/>
      <c r="K540" s="42" t="s">
        <v>3493</v>
      </c>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c r="AS540" s="33"/>
      <c r="AT540" s="33"/>
      <c r="AU540" s="33"/>
      <c r="AV540" s="33"/>
      <c r="AW540" s="33"/>
      <c r="AX540" s="33"/>
      <c r="AY540" s="33"/>
      <c r="AZ540" s="33"/>
      <c r="BA540" s="33"/>
      <c r="BB540" s="33"/>
      <c r="BC540" s="33"/>
      <c r="BD540" s="33"/>
      <c r="BE540" s="33"/>
      <c r="BF540" s="33"/>
      <c r="BG540" s="33"/>
      <c r="BH540" s="33"/>
      <c r="BI540" s="33"/>
      <c r="BJ540" s="33"/>
      <c r="BK540" s="33"/>
      <c r="BL540" s="33"/>
      <c r="BM540" s="33"/>
      <c r="BN540" s="33"/>
      <c r="BO540" s="33"/>
      <c r="BP540" s="33"/>
      <c r="BQ540" s="33"/>
      <c r="BR540" s="33"/>
      <c r="BS540" s="33"/>
      <c r="BT540" s="33"/>
      <c r="BU540" s="33"/>
      <c r="BV540" s="33"/>
      <c r="BW540" s="33"/>
      <c r="BX540" s="33"/>
      <c r="BY540" s="33"/>
      <c r="BZ540" s="33"/>
      <c r="CA540" s="33"/>
      <c r="CB540" s="33"/>
      <c r="CC540" s="33"/>
      <c r="CD540" s="33"/>
      <c r="CE540" s="33"/>
      <c r="CF540" s="33"/>
      <c r="CG540" s="33"/>
      <c r="CH540" s="33"/>
      <c r="CI540" s="33"/>
      <c r="CJ540" s="33"/>
      <c r="CK540" s="33"/>
      <c r="CL540" s="33"/>
      <c r="CM540" s="33"/>
      <c r="CN540" s="33"/>
      <c r="CO540" s="33"/>
      <c r="CP540" s="33"/>
      <c r="CQ540" s="33"/>
      <c r="CR540" s="33"/>
      <c r="CS540" s="33"/>
      <c r="CT540" s="33"/>
      <c r="CU540" s="33"/>
      <c r="CV540" s="33"/>
      <c r="CW540" s="33"/>
      <c r="CX540" s="33"/>
      <c r="CY540" s="33"/>
      <c r="CZ540" s="33"/>
      <c r="DA540" s="33"/>
      <c r="DB540" s="33"/>
      <c r="DC540" s="33"/>
      <c r="DD540" s="33"/>
      <c r="DE540" s="33"/>
      <c r="DF540" s="33"/>
      <c r="DG540" s="33"/>
      <c r="DH540" s="33"/>
      <c r="DI540" s="33"/>
      <c r="DJ540" s="33"/>
      <c r="DK540" s="33"/>
      <c r="DL540" s="33"/>
      <c r="DM540" s="33"/>
      <c r="DN540" s="33"/>
      <c r="DO540" s="33"/>
      <c r="DP540" s="33"/>
      <c r="DQ540" s="33"/>
      <c r="DR540" s="33"/>
      <c r="DS540" s="33"/>
      <c r="DT540" s="33"/>
      <c r="DU540" s="33"/>
      <c r="DV540" s="33"/>
      <c r="DW540" s="33"/>
      <c r="DX540" s="33"/>
      <c r="DY540" s="33"/>
      <c r="DZ540" s="33"/>
      <c r="EA540" s="33"/>
      <c r="EB540" s="33"/>
      <c r="EC540" s="33"/>
      <c r="ED540" s="33"/>
      <c r="EE540" s="33"/>
      <c r="EF540" s="33"/>
      <c r="EG540" s="33"/>
      <c r="EH540" s="33"/>
      <c r="EI540" s="33"/>
      <c r="EJ540" s="33"/>
      <c r="EK540" s="33"/>
      <c r="EL540" s="33"/>
      <c r="EM540" s="33"/>
      <c r="EN540" s="33"/>
      <c r="EO540" s="33"/>
      <c r="EP540" s="33"/>
      <c r="EQ540" s="33"/>
      <c r="ER540" s="33"/>
      <c r="ES540" s="33"/>
      <c r="ET540" s="33"/>
      <c r="EU540" s="33"/>
      <c r="EV540" s="33"/>
      <c r="EW540" s="33"/>
      <c r="EX540" s="33"/>
      <c r="EY540" s="33"/>
      <c r="EZ540" s="33"/>
      <c r="FA540" s="33"/>
      <c r="FB540" s="33"/>
      <c r="FC540" s="33"/>
      <c r="FD540" s="33"/>
      <c r="FE540" s="33"/>
      <c r="FF540" s="33"/>
      <c r="FG540" s="33"/>
      <c r="FH540" s="33"/>
      <c r="FI540" s="33"/>
      <c r="FJ540" s="33"/>
      <c r="FK540" s="33"/>
      <c r="FL540" s="33"/>
      <c r="FM540" s="33"/>
      <c r="FN540" s="33"/>
      <c r="FO540" s="33"/>
      <c r="FP540" s="33"/>
      <c r="FQ540" s="33"/>
      <c r="FR540" s="33"/>
      <c r="FS540" s="33"/>
      <c r="FT540" s="33"/>
      <c r="FU540" s="33"/>
      <c r="FV540" s="33"/>
      <c r="FW540" s="33"/>
      <c r="FX540" s="33"/>
      <c r="FY540" s="33"/>
      <c r="FZ540" s="33"/>
      <c r="GA540" s="33"/>
      <c r="GB540" s="33"/>
      <c r="GC540" s="33"/>
      <c r="GD540" s="33"/>
      <c r="GE540" s="33"/>
      <c r="GF540" s="33"/>
      <c r="GG540" s="33"/>
      <c r="GH540" s="33"/>
      <c r="GI540" s="33"/>
      <c r="GJ540" s="33"/>
      <c r="GK540" s="33"/>
      <c r="GL540" s="33"/>
      <c r="GM540" s="33"/>
      <c r="GN540" s="33"/>
      <c r="GO540" s="33"/>
      <c r="GP540" s="33"/>
      <c r="GQ540" s="33"/>
      <c r="GR540" s="33"/>
      <c r="GS540" s="33"/>
      <c r="GT540" s="33"/>
      <c r="GU540" s="33"/>
      <c r="GV540" s="33"/>
      <c r="GW540" s="33"/>
      <c r="GX540" s="33"/>
      <c r="GY540" s="33"/>
      <c r="GZ540" s="33"/>
      <c r="HA540" s="33"/>
      <c r="HB540" s="33"/>
      <c r="HC540" s="33"/>
      <c r="HD540" s="33"/>
      <c r="HE540" s="33"/>
      <c r="HF540" s="33"/>
      <c r="HG540" s="33"/>
      <c r="HH540" s="33"/>
      <c r="HI540" s="33"/>
      <c r="HJ540" s="33"/>
      <c r="HK540" s="33"/>
      <c r="HL540" s="33"/>
      <c r="HM540" s="33"/>
      <c r="HN540" s="33"/>
      <c r="HO540" s="33"/>
      <c r="HP540" s="33"/>
      <c r="HQ540" s="33"/>
      <c r="HR540" s="33"/>
      <c r="HS540" s="33"/>
      <c r="HT540" s="33"/>
      <c r="HU540" s="33"/>
      <c r="HV540" s="33"/>
      <c r="HW540" s="33"/>
      <c r="HX540" s="33"/>
      <c r="HY540" s="33"/>
      <c r="HZ540" s="33"/>
      <c r="IA540" s="33"/>
    </row>
    <row r="541" spans="2:235" s="40" customFormat="1" ht="31.5" x14ac:dyDescent="0.25">
      <c r="B541" s="177"/>
      <c r="C541" s="80">
        <v>534</v>
      </c>
      <c r="D541" s="80" t="s">
        <v>3386</v>
      </c>
      <c r="E541" s="42" t="s">
        <v>1757</v>
      </c>
      <c r="F541" s="42" t="s">
        <v>1676</v>
      </c>
      <c r="G541" s="36" t="s">
        <v>3877</v>
      </c>
      <c r="H541" s="43">
        <v>42354</v>
      </c>
      <c r="I541" s="133">
        <v>60000</v>
      </c>
      <c r="J541" s="38"/>
      <c r="K541" s="42" t="s">
        <v>1947</v>
      </c>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c r="BD541" s="33"/>
      <c r="BE541" s="33"/>
      <c r="BF541" s="33"/>
      <c r="BG541" s="33"/>
      <c r="BH541" s="33"/>
      <c r="BI541" s="33"/>
      <c r="BJ541" s="33"/>
      <c r="BK541" s="33"/>
      <c r="BL541" s="33"/>
      <c r="BM541" s="33"/>
      <c r="BN541" s="33"/>
      <c r="BO541" s="33"/>
      <c r="BP541" s="33"/>
      <c r="BQ541" s="33"/>
      <c r="BR541" s="33"/>
      <c r="BS541" s="33"/>
      <c r="BT541" s="33"/>
      <c r="BU541" s="33"/>
      <c r="BV541" s="33"/>
      <c r="BW541" s="33"/>
      <c r="BX541" s="33"/>
      <c r="BY541" s="33"/>
      <c r="BZ541" s="33"/>
      <c r="CA541" s="33"/>
      <c r="CB541" s="33"/>
      <c r="CC541" s="33"/>
      <c r="CD541" s="33"/>
      <c r="CE541" s="33"/>
      <c r="CF541" s="33"/>
      <c r="CG541" s="33"/>
      <c r="CH541" s="33"/>
      <c r="CI541" s="33"/>
      <c r="CJ541" s="33"/>
      <c r="CK541" s="33"/>
      <c r="CL541" s="33"/>
      <c r="CM541" s="33"/>
      <c r="CN541" s="33"/>
      <c r="CO541" s="33"/>
      <c r="CP541" s="33"/>
      <c r="CQ541" s="33"/>
      <c r="CR541" s="33"/>
      <c r="CS541" s="33"/>
      <c r="CT541" s="33"/>
      <c r="CU541" s="33"/>
      <c r="CV541" s="33"/>
      <c r="CW541" s="33"/>
      <c r="CX541" s="33"/>
      <c r="CY541" s="33"/>
      <c r="CZ541" s="33"/>
      <c r="DA541" s="33"/>
      <c r="DB541" s="33"/>
      <c r="DC541" s="33"/>
      <c r="DD541" s="33"/>
      <c r="DE541" s="33"/>
      <c r="DF541" s="33"/>
      <c r="DG541" s="33"/>
      <c r="DH541" s="33"/>
      <c r="DI541" s="33"/>
      <c r="DJ541" s="33"/>
      <c r="DK541" s="33"/>
      <c r="DL541" s="33"/>
      <c r="DM541" s="33"/>
      <c r="DN541" s="33"/>
      <c r="DO541" s="33"/>
      <c r="DP541" s="33"/>
      <c r="DQ541" s="33"/>
      <c r="DR541" s="33"/>
      <c r="DS541" s="33"/>
      <c r="DT541" s="33"/>
      <c r="DU541" s="33"/>
      <c r="DV541" s="33"/>
      <c r="DW541" s="33"/>
      <c r="DX541" s="33"/>
      <c r="DY541" s="33"/>
      <c r="DZ541" s="33"/>
      <c r="EA541" s="33"/>
      <c r="EB541" s="33"/>
      <c r="EC541" s="33"/>
      <c r="ED541" s="33"/>
      <c r="EE541" s="33"/>
      <c r="EF541" s="33"/>
      <c r="EG541" s="33"/>
      <c r="EH541" s="33"/>
      <c r="EI541" s="33"/>
      <c r="EJ541" s="33"/>
      <c r="EK541" s="33"/>
      <c r="EL541" s="33"/>
      <c r="EM541" s="33"/>
      <c r="EN541" s="33"/>
      <c r="EO541" s="33"/>
      <c r="EP541" s="33"/>
      <c r="EQ541" s="33"/>
      <c r="ER541" s="33"/>
      <c r="ES541" s="33"/>
      <c r="ET541" s="33"/>
      <c r="EU541" s="33"/>
      <c r="EV541" s="33"/>
      <c r="EW541" s="33"/>
      <c r="EX541" s="33"/>
      <c r="EY541" s="33"/>
      <c r="EZ541" s="33"/>
      <c r="FA541" s="33"/>
      <c r="FB541" s="33"/>
      <c r="FC541" s="33"/>
      <c r="FD541" s="33"/>
      <c r="FE541" s="33"/>
      <c r="FF541" s="33"/>
      <c r="FG541" s="33"/>
      <c r="FH541" s="33"/>
      <c r="FI541" s="33"/>
      <c r="FJ541" s="33"/>
      <c r="FK541" s="33"/>
      <c r="FL541" s="33"/>
      <c r="FM541" s="33"/>
      <c r="FN541" s="33"/>
      <c r="FO541" s="33"/>
      <c r="FP541" s="33"/>
      <c r="FQ541" s="33"/>
      <c r="FR541" s="33"/>
      <c r="FS541" s="33"/>
      <c r="FT541" s="33"/>
      <c r="FU541" s="33"/>
      <c r="FV541" s="33"/>
      <c r="FW541" s="33"/>
      <c r="FX541" s="33"/>
      <c r="FY541" s="33"/>
      <c r="FZ541" s="33"/>
      <c r="GA541" s="33"/>
      <c r="GB541" s="33"/>
      <c r="GC541" s="33"/>
      <c r="GD541" s="33"/>
      <c r="GE541" s="33"/>
      <c r="GF541" s="33"/>
      <c r="GG541" s="33"/>
      <c r="GH541" s="33"/>
      <c r="GI541" s="33"/>
      <c r="GJ541" s="33"/>
      <c r="GK541" s="33"/>
      <c r="GL541" s="33"/>
      <c r="GM541" s="33"/>
      <c r="GN541" s="33"/>
      <c r="GO541" s="33"/>
      <c r="GP541" s="33"/>
      <c r="GQ541" s="33"/>
      <c r="GR541" s="33"/>
      <c r="GS541" s="33"/>
      <c r="GT541" s="33"/>
      <c r="GU541" s="33"/>
      <c r="GV541" s="33"/>
      <c r="GW541" s="33"/>
      <c r="GX541" s="33"/>
      <c r="GY541" s="33"/>
      <c r="GZ541" s="33"/>
      <c r="HA541" s="33"/>
      <c r="HB541" s="33"/>
      <c r="HC541" s="33"/>
      <c r="HD541" s="33"/>
      <c r="HE541" s="33"/>
      <c r="HF541" s="33"/>
      <c r="HG541" s="33"/>
      <c r="HH541" s="33"/>
      <c r="HI541" s="33"/>
      <c r="HJ541" s="33"/>
      <c r="HK541" s="33"/>
      <c r="HL541" s="33"/>
      <c r="HM541" s="33"/>
      <c r="HN541" s="33"/>
      <c r="HO541" s="33"/>
      <c r="HP541" s="33"/>
      <c r="HQ541" s="33"/>
      <c r="HR541" s="33"/>
      <c r="HS541" s="33"/>
      <c r="HT541" s="33"/>
      <c r="HU541" s="33"/>
      <c r="HV541" s="33"/>
      <c r="HW541" s="33"/>
      <c r="HX541" s="33"/>
      <c r="HY541" s="33"/>
      <c r="HZ541" s="33"/>
      <c r="IA541" s="33"/>
    </row>
    <row r="542" spans="2:235" s="40" customFormat="1" ht="47.25" x14ac:dyDescent="0.25">
      <c r="B542" s="177"/>
      <c r="C542" s="80">
        <v>535</v>
      </c>
      <c r="D542" s="80" t="s">
        <v>3306</v>
      </c>
      <c r="E542" s="42" t="s">
        <v>1757</v>
      </c>
      <c r="F542" s="42" t="s">
        <v>1677</v>
      </c>
      <c r="G542" s="36" t="s">
        <v>3878</v>
      </c>
      <c r="H542" s="43" t="s">
        <v>3874</v>
      </c>
      <c r="I542" s="133">
        <v>41550</v>
      </c>
      <c r="J542" s="38"/>
      <c r="K542" s="42" t="s">
        <v>3494</v>
      </c>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c r="BL542" s="33"/>
      <c r="BM542" s="33"/>
      <c r="BN542" s="33"/>
      <c r="BO542" s="33"/>
      <c r="BP542" s="33"/>
      <c r="BQ542" s="33"/>
      <c r="BR542" s="33"/>
      <c r="BS542" s="33"/>
      <c r="BT542" s="33"/>
      <c r="BU542" s="33"/>
      <c r="BV542" s="33"/>
      <c r="BW542" s="33"/>
      <c r="BX542" s="33"/>
      <c r="BY542" s="33"/>
      <c r="BZ542" s="33"/>
      <c r="CA542" s="33"/>
      <c r="CB542" s="33"/>
      <c r="CC542" s="33"/>
      <c r="CD542" s="33"/>
      <c r="CE542" s="33"/>
      <c r="CF542" s="33"/>
      <c r="CG542" s="33"/>
      <c r="CH542" s="33"/>
      <c r="CI542" s="33"/>
      <c r="CJ542" s="33"/>
      <c r="CK542" s="33"/>
      <c r="CL542" s="33"/>
      <c r="CM542" s="33"/>
      <c r="CN542" s="33"/>
      <c r="CO542" s="33"/>
      <c r="CP542" s="33"/>
      <c r="CQ542" s="33"/>
      <c r="CR542" s="33"/>
      <c r="CS542" s="33"/>
      <c r="CT542" s="33"/>
      <c r="CU542" s="33"/>
      <c r="CV542" s="33"/>
      <c r="CW542" s="33"/>
      <c r="CX542" s="33"/>
      <c r="CY542" s="33"/>
      <c r="CZ542" s="33"/>
      <c r="DA542" s="33"/>
      <c r="DB542" s="33"/>
      <c r="DC542" s="33"/>
      <c r="DD542" s="33"/>
      <c r="DE542" s="33"/>
      <c r="DF542" s="33"/>
      <c r="DG542" s="33"/>
      <c r="DH542" s="33"/>
      <c r="DI542" s="33"/>
      <c r="DJ542" s="33"/>
      <c r="DK542" s="33"/>
      <c r="DL542" s="33"/>
      <c r="DM542" s="33"/>
      <c r="DN542" s="33"/>
      <c r="DO542" s="33"/>
      <c r="DP542" s="33"/>
      <c r="DQ542" s="33"/>
      <c r="DR542" s="33"/>
      <c r="DS542" s="33"/>
      <c r="DT542" s="33"/>
      <c r="DU542" s="33"/>
      <c r="DV542" s="33"/>
      <c r="DW542" s="33"/>
      <c r="DX542" s="33"/>
      <c r="DY542" s="33"/>
      <c r="DZ542" s="33"/>
      <c r="EA542" s="33"/>
      <c r="EB542" s="33"/>
      <c r="EC542" s="33"/>
      <c r="ED542" s="33"/>
      <c r="EE542" s="33"/>
      <c r="EF542" s="33"/>
      <c r="EG542" s="33"/>
      <c r="EH542" s="33"/>
      <c r="EI542" s="33"/>
      <c r="EJ542" s="33"/>
      <c r="EK542" s="33"/>
      <c r="EL542" s="33"/>
      <c r="EM542" s="33"/>
      <c r="EN542" s="33"/>
      <c r="EO542" s="33"/>
      <c r="EP542" s="33"/>
      <c r="EQ542" s="33"/>
      <c r="ER542" s="33"/>
      <c r="ES542" s="33"/>
      <c r="ET542" s="33"/>
      <c r="EU542" s="33"/>
      <c r="EV542" s="33"/>
      <c r="EW542" s="33"/>
      <c r="EX542" s="33"/>
      <c r="EY542" s="33"/>
      <c r="EZ542" s="33"/>
      <c r="FA542" s="33"/>
      <c r="FB542" s="33"/>
      <c r="FC542" s="33"/>
      <c r="FD542" s="33"/>
      <c r="FE542" s="33"/>
      <c r="FF542" s="33"/>
      <c r="FG542" s="33"/>
      <c r="FH542" s="33"/>
      <c r="FI542" s="33"/>
      <c r="FJ542" s="33"/>
      <c r="FK542" s="33"/>
      <c r="FL542" s="33"/>
      <c r="FM542" s="33"/>
      <c r="FN542" s="33"/>
      <c r="FO542" s="33"/>
      <c r="FP542" s="33"/>
      <c r="FQ542" s="33"/>
      <c r="FR542" s="33"/>
      <c r="FS542" s="33"/>
      <c r="FT542" s="33"/>
      <c r="FU542" s="33"/>
      <c r="FV542" s="33"/>
      <c r="FW542" s="33"/>
      <c r="FX542" s="33"/>
      <c r="FY542" s="33"/>
      <c r="FZ542" s="33"/>
      <c r="GA542" s="33"/>
      <c r="GB542" s="33"/>
      <c r="GC542" s="33"/>
      <c r="GD542" s="33"/>
      <c r="GE542" s="33"/>
      <c r="GF542" s="33"/>
      <c r="GG542" s="33"/>
      <c r="GH542" s="33"/>
      <c r="GI542" s="33"/>
      <c r="GJ542" s="33"/>
      <c r="GK542" s="33"/>
      <c r="GL542" s="33"/>
      <c r="GM542" s="33"/>
      <c r="GN542" s="33"/>
      <c r="GO542" s="33"/>
      <c r="GP542" s="33"/>
      <c r="GQ542" s="33"/>
      <c r="GR542" s="33"/>
      <c r="GS542" s="33"/>
      <c r="GT542" s="33"/>
      <c r="GU542" s="33"/>
      <c r="GV542" s="33"/>
      <c r="GW542" s="33"/>
      <c r="GX542" s="33"/>
      <c r="GY542" s="33"/>
      <c r="GZ542" s="33"/>
      <c r="HA542" s="33"/>
      <c r="HB542" s="33"/>
      <c r="HC542" s="33"/>
      <c r="HD542" s="33"/>
      <c r="HE542" s="33"/>
      <c r="HF542" s="33"/>
      <c r="HG542" s="33"/>
      <c r="HH542" s="33"/>
      <c r="HI542" s="33"/>
      <c r="HJ542" s="33"/>
      <c r="HK542" s="33"/>
      <c r="HL542" s="33"/>
      <c r="HM542" s="33"/>
      <c r="HN542" s="33"/>
      <c r="HO542" s="33"/>
      <c r="HP542" s="33"/>
      <c r="HQ542" s="33"/>
      <c r="HR542" s="33"/>
      <c r="HS542" s="33"/>
      <c r="HT542" s="33"/>
      <c r="HU542" s="33"/>
      <c r="HV542" s="33"/>
      <c r="HW542" s="33"/>
      <c r="HX542" s="33"/>
      <c r="HY542" s="33"/>
      <c r="HZ542" s="33"/>
      <c r="IA542" s="33"/>
    </row>
    <row r="543" spans="2:235" s="40" customFormat="1" ht="47.25" x14ac:dyDescent="0.25">
      <c r="B543" s="177"/>
      <c r="C543" s="80">
        <v>536</v>
      </c>
      <c r="D543" s="80" t="s">
        <v>3306</v>
      </c>
      <c r="E543" s="42" t="s">
        <v>1757</v>
      </c>
      <c r="F543" s="42" t="s">
        <v>1678</v>
      </c>
      <c r="G543" s="36" t="s">
        <v>3879</v>
      </c>
      <c r="H543" s="43">
        <v>42410</v>
      </c>
      <c r="I543" s="133">
        <v>35116</v>
      </c>
      <c r="J543" s="38"/>
      <c r="K543" s="42" t="s">
        <v>3495</v>
      </c>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c r="BD543" s="33"/>
      <c r="BE543" s="33"/>
      <c r="BF543" s="33"/>
      <c r="BG543" s="33"/>
      <c r="BH543" s="33"/>
      <c r="BI543" s="33"/>
      <c r="BJ543" s="33"/>
      <c r="BK543" s="33"/>
      <c r="BL543" s="33"/>
      <c r="BM543" s="33"/>
      <c r="BN543" s="33"/>
      <c r="BO543" s="33"/>
      <c r="BP543" s="33"/>
      <c r="BQ543" s="33"/>
      <c r="BR543" s="33"/>
      <c r="BS543" s="33"/>
      <c r="BT543" s="33"/>
      <c r="BU543" s="33"/>
      <c r="BV543" s="33"/>
      <c r="BW543" s="33"/>
      <c r="BX543" s="33"/>
      <c r="BY543" s="33"/>
      <c r="BZ543" s="33"/>
      <c r="CA543" s="33"/>
      <c r="CB543" s="33"/>
      <c r="CC543" s="33"/>
      <c r="CD543" s="33"/>
      <c r="CE543" s="33"/>
      <c r="CF543" s="33"/>
      <c r="CG543" s="33"/>
      <c r="CH543" s="33"/>
      <c r="CI543" s="33"/>
      <c r="CJ543" s="33"/>
      <c r="CK543" s="33"/>
      <c r="CL543" s="33"/>
      <c r="CM543" s="33"/>
      <c r="CN543" s="33"/>
      <c r="CO543" s="33"/>
      <c r="CP543" s="33"/>
      <c r="CQ543" s="33"/>
      <c r="CR543" s="33"/>
      <c r="CS543" s="33"/>
      <c r="CT543" s="33"/>
      <c r="CU543" s="33"/>
      <c r="CV543" s="33"/>
      <c r="CW543" s="33"/>
      <c r="CX543" s="33"/>
      <c r="CY543" s="33"/>
      <c r="CZ543" s="33"/>
      <c r="DA543" s="33"/>
      <c r="DB543" s="33"/>
      <c r="DC543" s="33"/>
      <c r="DD543" s="33"/>
      <c r="DE543" s="33"/>
      <c r="DF543" s="33"/>
      <c r="DG543" s="33"/>
      <c r="DH543" s="33"/>
      <c r="DI543" s="33"/>
      <c r="DJ543" s="33"/>
      <c r="DK543" s="33"/>
      <c r="DL543" s="33"/>
      <c r="DM543" s="33"/>
      <c r="DN543" s="33"/>
      <c r="DO543" s="33"/>
      <c r="DP543" s="33"/>
      <c r="DQ543" s="33"/>
      <c r="DR543" s="33"/>
      <c r="DS543" s="33"/>
      <c r="DT543" s="33"/>
      <c r="DU543" s="33"/>
      <c r="DV543" s="33"/>
      <c r="DW543" s="33"/>
      <c r="DX543" s="33"/>
      <c r="DY543" s="33"/>
      <c r="DZ543" s="33"/>
      <c r="EA543" s="33"/>
      <c r="EB543" s="33"/>
      <c r="EC543" s="33"/>
      <c r="ED543" s="33"/>
      <c r="EE543" s="33"/>
      <c r="EF543" s="33"/>
      <c r="EG543" s="33"/>
      <c r="EH543" s="33"/>
      <c r="EI543" s="33"/>
      <c r="EJ543" s="33"/>
      <c r="EK543" s="33"/>
      <c r="EL543" s="33"/>
      <c r="EM543" s="33"/>
      <c r="EN543" s="33"/>
      <c r="EO543" s="33"/>
      <c r="EP543" s="33"/>
      <c r="EQ543" s="33"/>
      <c r="ER543" s="33"/>
      <c r="ES543" s="33"/>
      <c r="ET543" s="33"/>
      <c r="EU543" s="33"/>
      <c r="EV543" s="33"/>
      <c r="EW543" s="33"/>
      <c r="EX543" s="33"/>
      <c r="EY543" s="33"/>
      <c r="EZ543" s="33"/>
      <c r="FA543" s="33"/>
      <c r="FB543" s="33"/>
      <c r="FC543" s="33"/>
      <c r="FD543" s="33"/>
      <c r="FE543" s="33"/>
      <c r="FF543" s="33"/>
      <c r="FG543" s="33"/>
      <c r="FH543" s="33"/>
      <c r="FI543" s="33"/>
      <c r="FJ543" s="33"/>
      <c r="FK543" s="33"/>
      <c r="FL543" s="33"/>
      <c r="FM543" s="33"/>
      <c r="FN543" s="33"/>
      <c r="FO543" s="33"/>
      <c r="FP543" s="33"/>
      <c r="FQ543" s="33"/>
      <c r="FR543" s="33"/>
      <c r="FS543" s="33"/>
      <c r="FT543" s="33"/>
      <c r="FU543" s="33"/>
      <c r="FV543" s="33"/>
      <c r="FW543" s="33"/>
      <c r="FX543" s="33"/>
      <c r="FY543" s="33"/>
      <c r="FZ543" s="33"/>
      <c r="GA543" s="33"/>
      <c r="GB543" s="33"/>
      <c r="GC543" s="33"/>
      <c r="GD543" s="33"/>
      <c r="GE543" s="33"/>
      <c r="GF543" s="33"/>
      <c r="GG543" s="33"/>
      <c r="GH543" s="33"/>
      <c r="GI543" s="33"/>
      <c r="GJ543" s="33"/>
      <c r="GK543" s="33"/>
      <c r="GL543" s="33"/>
      <c r="GM543" s="33"/>
      <c r="GN543" s="33"/>
      <c r="GO543" s="33"/>
      <c r="GP543" s="33"/>
      <c r="GQ543" s="33"/>
      <c r="GR543" s="33"/>
      <c r="GS543" s="33"/>
      <c r="GT543" s="33"/>
      <c r="GU543" s="33"/>
      <c r="GV543" s="33"/>
      <c r="GW543" s="33"/>
      <c r="GX543" s="33"/>
      <c r="GY543" s="33"/>
      <c r="GZ543" s="33"/>
      <c r="HA543" s="33"/>
      <c r="HB543" s="33"/>
      <c r="HC543" s="33"/>
      <c r="HD543" s="33"/>
      <c r="HE543" s="33"/>
      <c r="HF543" s="33"/>
      <c r="HG543" s="33"/>
      <c r="HH543" s="33"/>
      <c r="HI543" s="33"/>
      <c r="HJ543" s="33"/>
      <c r="HK543" s="33"/>
      <c r="HL543" s="33"/>
      <c r="HM543" s="33"/>
      <c r="HN543" s="33"/>
      <c r="HO543" s="33"/>
      <c r="HP543" s="33"/>
      <c r="HQ543" s="33"/>
      <c r="HR543" s="33"/>
      <c r="HS543" s="33"/>
      <c r="HT543" s="33"/>
      <c r="HU543" s="33"/>
      <c r="HV543" s="33"/>
      <c r="HW543" s="33"/>
      <c r="HX543" s="33"/>
      <c r="HY543" s="33"/>
      <c r="HZ543" s="33"/>
      <c r="IA543" s="33"/>
    </row>
    <row r="544" spans="2:235" s="40" customFormat="1" ht="47.25" x14ac:dyDescent="0.25">
      <c r="B544" s="177"/>
      <c r="C544" s="80">
        <v>537</v>
      </c>
      <c r="D544" s="80" t="s">
        <v>3306</v>
      </c>
      <c r="E544" s="42" t="s">
        <v>1757</v>
      </c>
      <c r="F544" s="42" t="s">
        <v>1679</v>
      </c>
      <c r="G544" s="36" t="s">
        <v>3880</v>
      </c>
      <c r="H544" s="43">
        <v>42411</v>
      </c>
      <c r="I544" s="133">
        <v>43500</v>
      </c>
      <c r="J544" s="38"/>
      <c r="K544" s="42" t="s">
        <v>3496</v>
      </c>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c r="AS544" s="33"/>
      <c r="AT544" s="33"/>
      <c r="AU544" s="33"/>
      <c r="AV544" s="33"/>
      <c r="AW544" s="33"/>
      <c r="AX544" s="33"/>
      <c r="AY544" s="33"/>
      <c r="AZ544" s="33"/>
      <c r="BA544" s="33"/>
      <c r="BB544" s="33"/>
      <c r="BC544" s="33"/>
      <c r="BD544" s="33"/>
      <c r="BE544" s="33"/>
      <c r="BF544" s="33"/>
      <c r="BG544" s="33"/>
      <c r="BH544" s="33"/>
      <c r="BI544" s="33"/>
      <c r="BJ544" s="33"/>
      <c r="BK544" s="33"/>
      <c r="BL544" s="33"/>
      <c r="BM544" s="33"/>
      <c r="BN544" s="33"/>
      <c r="BO544" s="33"/>
      <c r="BP544" s="33"/>
      <c r="BQ544" s="33"/>
      <c r="BR544" s="33"/>
      <c r="BS544" s="33"/>
      <c r="BT544" s="33"/>
      <c r="BU544" s="33"/>
      <c r="BV544" s="33"/>
      <c r="BW544" s="33"/>
      <c r="BX544" s="33"/>
      <c r="BY544" s="33"/>
      <c r="BZ544" s="33"/>
      <c r="CA544" s="33"/>
      <c r="CB544" s="33"/>
      <c r="CC544" s="33"/>
      <c r="CD544" s="33"/>
      <c r="CE544" s="33"/>
      <c r="CF544" s="33"/>
      <c r="CG544" s="33"/>
      <c r="CH544" s="33"/>
      <c r="CI544" s="33"/>
      <c r="CJ544" s="33"/>
      <c r="CK544" s="33"/>
      <c r="CL544" s="33"/>
      <c r="CM544" s="33"/>
      <c r="CN544" s="33"/>
      <c r="CO544" s="33"/>
      <c r="CP544" s="33"/>
      <c r="CQ544" s="33"/>
      <c r="CR544" s="33"/>
      <c r="CS544" s="33"/>
      <c r="CT544" s="33"/>
      <c r="CU544" s="33"/>
      <c r="CV544" s="33"/>
      <c r="CW544" s="33"/>
      <c r="CX544" s="33"/>
      <c r="CY544" s="33"/>
      <c r="CZ544" s="33"/>
      <c r="DA544" s="33"/>
      <c r="DB544" s="33"/>
      <c r="DC544" s="33"/>
      <c r="DD544" s="33"/>
      <c r="DE544" s="33"/>
      <c r="DF544" s="33"/>
      <c r="DG544" s="33"/>
      <c r="DH544" s="33"/>
      <c r="DI544" s="33"/>
      <c r="DJ544" s="33"/>
      <c r="DK544" s="33"/>
      <c r="DL544" s="33"/>
      <c r="DM544" s="33"/>
      <c r="DN544" s="33"/>
      <c r="DO544" s="33"/>
      <c r="DP544" s="33"/>
      <c r="DQ544" s="33"/>
      <c r="DR544" s="33"/>
      <c r="DS544" s="33"/>
      <c r="DT544" s="33"/>
      <c r="DU544" s="33"/>
      <c r="DV544" s="33"/>
      <c r="DW544" s="33"/>
      <c r="DX544" s="33"/>
      <c r="DY544" s="33"/>
      <c r="DZ544" s="33"/>
      <c r="EA544" s="33"/>
      <c r="EB544" s="33"/>
      <c r="EC544" s="33"/>
      <c r="ED544" s="33"/>
      <c r="EE544" s="33"/>
      <c r="EF544" s="33"/>
      <c r="EG544" s="33"/>
      <c r="EH544" s="33"/>
      <c r="EI544" s="33"/>
      <c r="EJ544" s="33"/>
      <c r="EK544" s="33"/>
      <c r="EL544" s="33"/>
      <c r="EM544" s="33"/>
      <c r="EN544" s="33"/>
      <c r="EO544" s="33"/>
      <c r="EP544" s="33"/>
      <c r="EQ544" s="33"/>
      <c r="ER544" s="33"/>
      <c r="ES544" s="33"/>
      <c r="ET544" s="33"/>
      <c r="EU544" s="33"/>
      <c r="EV544" s="33"/>
      <c r="EW544" s="33"/>
      <c r="EX544" s="33"/>
      <c r="EY544" s="33"/>
      <c r="EZ544" s="33"/>
      <c r="FA544" s="33"/>
      <c r="FB544" s="33"/>
      <c r="FC544" s="33"/>
      <c r="FD544" s="33"/>
      <c r="FE544" s="33"/>
      <c r="FF544" s="33"/>
      <c r="FG544" s="33"/>
      <c r="FH544" s="33"/>
      <c r="FI544" s="33"/>
      <c r="FJ544" s="33"/>
      <c r="FK544" s="33"/>
      <c r="FL544" s="33"/>
      <c r="FM544" s="33"/>
      <c r="FN544" s="33"/>
      <c r="FO544" s="33"/>
      <c r="FP544" s="33"/>
      <c r="FQ544" s="33"/>
      <c r="FR544" s="33"/>
      <c r="FS544" s="33"/>
      <c r="FT544" s="33"/>
      <c r="FU544" s="33"/>
      <c r="FV544" s="33"/>
      <c r="FW544" s="33"/>
      <c r="FX544" s="33"/>
      <c r="FY544" s="33"/>
      <c r="FZ544" s="33"/>
      <c r="GA544" s="33"/>
      <c r="GB544" s="33"/>
      <c r="GC544" s="33"/>
      <c r="GD544" s="33"/>
      <c r="GE544" s="33"/>
      <c r="GF544" s="33"/>
      <c r="GG544" s="33"/>
      <c r="GH544" s="33"/>
      <c r="GI544" s="33"/>
      <c r="GJ544" s="33"/>
      <c r="GK544" s="33"/>
      <c r="GL544" s="33"/>
      <c r="GM544" s="33"/>
      <c r="GN544" s="33"/>
      <c r="GO544" s="33"/>
      <c r="GP544" s="33"/>
      <c r="GQ544" s="33"/>
      <c r="GR544" s="33"/>
      <c r="GS544" s="33"/>
      <c r="GT544" s="33"/>
      <c r="GU544" s="33"/>
      <c r="GV544" s="33"/>
      <c r="GW544" s="33"/>
      <c r="GX544" s="33"/>
      <c r="GY544" s="33"/>
      <c r="GZ544" s="33"/>
      <c r="HA544" s="33"/>
      <c r="HB544" s="33"/>
      <c r="HC544" s="33"/>
      <c r="HD544" s="33"/>
      <c r="HE544" s="33"/>
      <c r="HF544" s="33"/>
      <c r="HG544" s="33"/>
      <c r="HH544" s="33"/>
      <c r="HI544" s="33"/>
      <c r="HJ544" s="33"/>
      <c r="HK544" s="33"/>
      <c r="HL544" s="33"/>
      <c r="HM544" s="33"/>
      <c r="HN544" s="33"/>
      <c r="HO544" s="33"/>
      <c r="HP544" s="33"/>
      <c r="HQ544" s="33"/>
      <c r="HR544" s="33"/>
      <c r="HS544" s="33"/>
      <c r="HT544" s="33"/>
      <c r="HU544" s="33"/>
      <c r="HV544" s="33"/>
      <c r="HW544" s="33"/>
      <c r="HX544" s="33"/>
      <c r="HY544" s="33"/>
      <c r="HZ544" s="33"/>
      <c r="IA544" s="33"/>
    </row>
    <row r="545" spans="2:235" s="40" customFormat="1" ht="31.5" x14ac:dyDescent="0.25">
      <c r="B545" s="177"/>
      <c r="C545" s="80">
        <v>538</v>
      </c>
      <c r="D545" s="80" t="s">
        <v>3306</v>
      </c>
      <c r="E545" s="42" t="s">
        <v>1757</v>
      </c>
      <c r="F545" s="42" t="s">
        <v>1680</v>
      </c>
      <c r="G545" s="36" t="s">
        <v>3881</v>
      </c>
      <c r="H545" s="43">
        <v>41541</v>
      </c>
      <c r="I545" s="133">
        <v>27000</v>
      </c>
      <c r="J545" s="38"/>
      <c r="K545" s="42" t="s">
        <v>2698</v>
      </c>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3"/>
      <c r="AX545" s="33"/>
      <c r="AY545" s="33"/>
      <c r="AZ545" s="33"/>
      <c r="BA545" s="33"/>
      <c r="BB545" s="33"/>
      <c r="BC545" s="33"/>
      <c r="BD545" s="33"/>
      <c r="BE545" s="33"/>
      <c r="BF545" s="33"/>
      <c r="BG545" s="33"/>
      <c r="BH545" s="33"/>
      <c r="BI545" s="33"/>
      <c r="BJ545" s="33"/>
      <c r="BK545" s="33"/>
      <c r="BL545" s="33"/>
      <c r="BM545" s="33"/>
      <c r="BN545" s="33"/>
      <c r="BO545" s="33"/>
      <c r="BP545" s="33"/>
      <c r="BQ545" s="33"/>
      <c r="BR545" s="33"/>
      <c r="BS545" s="33"/>
      <c r="BT545" s="33"/>
      <c r="BU545" s="33"/>
      <c r="BV545" s="33"/>
      <c r="BW545" s="33"/>
      <c r="BX545" s="33"/>
      <c r="BY545" s="33"/>
      <c r="BZ545" s="33"/>
      <c r="CA545" s="33"/>
      <c r="CB545" s="33"/>
      <c r="CC545" s="33"/>
      <c r="CD545" s="33"/>
      <c r="CE545" s="33"/>
      <c r="CF545" s="33"/>
      <c r="CG545" s="33"/>
      <c r="CH545" s="33"/>
      <c r="CI545" s="33"/>
      <c r="CJ545" s="33"/>
      <c r="CK545" s="33"/>
      <c r="CL545" s="33"/>
      <c r="CM545" s="33"/>
      <c r="CN545" s="33"/>
      <c r="CO545" s="33"/>
      <c r="CP545" s="33"/>
      <c r="CQ545" s="33"/>
      <c r="CR545" s="33"/>
      <c r="CS545" s="33"/>
      <c r="CT545" s="33"/>
      <c r="CU545" s="33"/>
      <c r="CV545" s="33"/>
      <c r="CW545" s="33"/>
      <c r="CX545" s="33"/>
      <c r="CY545" s="33"/>
      <c r="CZ545" s="33"/>
      <c r="DA545" s="33"/>
      <c r="DB545" s="33"/>
      <c r="DC545" s="33"/>
      <c r="DD545" s="33"/>
      <c r="DE545" s="33"/>
      <c r="DF545" s="33"/>
      <c r="DG545" s="33"/>
      <c r="DH545" s="33"/>
      <c r="DI545" s="33"/>
      <c r="DJ545" s="33"/>
      <c r="DK545" s="33"/>
      <c r="DL545" s="33"/>
      <c r="DM545" s="33"/>
      <c r="DN545" s="33"/>
      <c r="DO545" s="33"/>
      <c r="DP545" s="33"/>
      <c r="DQ545" s="33"/>
      <c r="DR545" s="33"/>
      <c r="DS545" s="33"/>
      <c r="DT545" s="33"/>
      <c r="DU545" s="33"/>
      <c r="DV545" s="33"/>
      <c r="DW545" s="33"/>
      <c r="DX545" s="33"/>
      <c r="DY545" s="33"/>
      <c r="DZ545" s="33"/>
      <c r="EA545" s="33"/>
      <c r="EB545" s="33"/>
      <c r="EC545" s="33"/>
      <c r="ED545" s="33"/>
      <c r="EE545" s="33"/>
      <c r="EF545" s="33"/>
      <c r="EG545" s="33"/>
      <c r="EH545" s="33"/>
      <c r="EI545" s="33"/>
      <c r="EJ545" s="33"/>
      <c r="EK545" s="33"/>
      <c r="EL545" s="33"/>
      <c r="EM545" s="33"/>
      <c r="EN545" s="33"/>
      <c r="EO545" s="33"/>
      <c r="EP545" s="33"/>
      <c r="EQ545" s="33"/>
      <c r="ER545" s="33"/>
      <c r="ES545" s="33"/>
      <c r="ET545" s="33"/>
      <c r="EU545" s="33"/>
      <c r="EV545" s="33"/>
      <c r="EW545" s="33"/>
      <c r="EX545" s="33"/>
      <c r="EY545" s="33"/>
      <c r="EZ545" s="33"/>
      <c r="FA545" s="33"/>
      <c r="FB545" s="33"/>
      <c r="FC545" s="33"/>
      <c r="FD545" s="33"/>
      <c r="FE545" s="33"/>
      <c r="FF545" s="33"/>
      <c r="FG545" s="33"/>
      <c r="FH545" s="33"/>
      <c r="FI545" s="33"/>
      <c r="FJ545" s="33"/>
      <c r="FK545" s="33"/>
      <c r="FL545" s="33"/>
      <c r="FM545" s="33"/>
      <c r="FN545" s="33"/>
      <c r="FO545" s="33"/>
      <c r="FP545" s="33"/>
      <c r="FQ545" s="33"/>
      <c r="FR545" s="33"/>
      <c r="FS545" s="33"/>
      <c r="FT545" s="33"/>
      <c r="FU545" s="33"/>
      <c r="FV545" s="33"/>
      <c r="FW545" s="33"/>
      <c r="FX545" s="33"/>
      <c r="FY545" s="33"/>
      <c r="FZ545" s="33"/>
      <c r="GA545" s="33"/>
      <c r="GB545" s="33"/>
      <c r="GC545" s="33"/>
      <c r="GD545" s="33"/>
      <c r="GE545" s="33"/>
      <c r="GF545" s="33"/>
      <c r="GG545" s="33"/>
      <c r="GH545" s="33"/>
      <c r="GI545" s="33"/>
      <c r="GJ545" s="33"/>
      <c r="GK545" s="33"/>
      <c r="GL545" s="33"/>
      <c r="GM545" s="33"/>
      <c r="GN545" s="33"/>
      <c r="GO545" s="33"/>
      <c r="GP545" s="33"/>
      <c r="GQ545" s="33"/>
      <c r="GR545" s="33"/>
      <c r="GS545" s="33"/>
      <c r="GT545" s="33"/>
      <c r="GU545" s="33"/>
      <c r="GV545" s="33"/>
      <c r="GW545" s="33"/>
      <c r="GX545" s="33"/>
      <c r="GY545" s="33"/>
      <c r="GZ545" s="33"/>
      <c r="HA545" s="33"/>
      <c r="HB545" s="33"/>
      <c r="HC545" s="33"/>
      <c r="HD545" s="33"/>
      <c r="HE545" s="33"/>
      <c r="HF545" s="33"/>
      <c r="HG545" s="33"/>
      <c r="HH545" s="33"/>
      <c r="HI545" s="33"/>
      <c r="HJ545" s="33"/>
      <c r="HK545" s="33"/>
      <c r="HL545" s="33"/>
      <c r="HM545" s="33"/>
      <c r="HN545" s="33"/>
      <c r="HO545" s="33"/>
      <c r="HP545" s="33"/>
      <c r="HQ545" s="33"/>
      <c r="HR545" s="33"/>
      <c r="HS545" s="33"/>
      <c r="HT545" s="33"/>
      <c r="HU545" s="33"/>
      <c r="HV545" s="33"/>
      <c r="HW545" s="33"/>
      <c r="HX545" s="33"/>
      <c r="HY545" s="33"/>
      <c r="HZ545" s="33"/>
      <c r="IA545" s="33"/>
    </row>
    <row r="546" spans="2:235" s="40" customFormat="1" ht="31.5" x14ac:dyDescent="0.25">
      <c r="B546" s="177"/>
      <c r="C546" s="80">
        <v>539</v>
      </c>
      <c r="D546" s="80" t="s">
        <v>3306</v>
      </c>
      <c r="E546" s="42" t="s">
        <v>1757</v>
      </c>
      <c r="F546" s="42" t="s">
        <v>1681</v>
      </c>
      <c r="G546" s="36" t="s">
        <v>3878</v>
      </c>
      <c r="H546" s="43" t="s">
        <v>3832</v>
      </c>
      <c r="I546" s="133">
        <v>26000</v>
      </c>
      <c r="J546" s="38"/>
      <c r="K546" s="42" t="s">
        <v>3497</v>
      </c>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3"/>
      <c r="FH546" s="33"/>
      <c r="FI546" s="33"/>
      <c r="FJ546" s="33"/>
      <c r="FK546" s="33"/>
      <c r="FL546" s="33"/>
      <c r="FM546" s="33"/>
      <c r="FN546" s="33"/>
      <c r="FO546" s="33"/>
      <c r="FP546" s="33"/>
      <c r="FQ546" s="33"/>
      <c r="FR546" s="33"/>
      <c r="FS546" s="33"/>
      <c r="FT546" s="33"/>
      <c r="FU546" s="33"/>
      <c r="FV546" s="33"/>
      <c r="FW546" s="33"/>
      <c r="FX546" s="33"/>
      <c r="FY546" s="33"/>
      <c r="FZ546" s="33"/>
      <c r="GA546" s="33"/>
      <c r="GB546" s="33"/>
      <c r="GC546" s="33"/>
      <c r="GD546" s="33"/>
      <c r="GE546" s="33"/>
      <c r="GF546" s="33"/>
      <c r="GG546" s="33"/>
      <c r="GH546" s="33"/>
      <c r="GI546" s="33"/>
      <c r="GJ546" s="33"/>
      <c r="GK546" s="33"/>
      <c r="GL546" s="33"/>
      <c r="GM546" s="33"/>
      <c r="GN546" s="33"/>
      <c r="GO546" s="33"/>
      <c r="GP546" s="33"/>
      <c r="GQ546" s="33"/>
      <c r="GR546" s="33"/>
      <c r="GS546" s="33"/>
      <c r="GT546" s="33"/>
      <c r="GU546" s="33"/>
      <c r="GV546" s="33"/>
      <c r="GW546" s="33"/>
      <c r="GX546" s="33"/>
      <c r="GY546" s="33"/>
      <c r="GZ546" s="33"/>
      <c r="HA546" s="33"/>
      <c r="HB546" s="33"/>
      <c r="HC546" s="33"/>
      <c r="HD546" s="33"/>
      <c r="HE546" s="33"/>
      <c r="HF546" s="33"/>
      <c r="HG546" s="33"/>
      <c r="HH546" s="33"/>
      <c r="HI546" s="33"/>
      <c r="HJ546" s="33"/>
      <c r="HK546" s="33"/>
      <c r="HL546" s="33"/>
      <c r="HM546" s="33"/>
      <c r="HN546" s="33"/>
      <c r="HO546" s="33"/>
      <c r="HP546" s="33"/>
      <c r="HQ546" s="33"/>
      <c r="HR546" s="33"/>
      <c r="HS546" s="33"/>
      <c r="HT546" s="33"/>
      <c r="HU546" s="33"/>
      <c r="HV546" s="33"/>
      <c r="HW546" s="33"/>
      <c r="HX546" s="33"/>
      <c r="HY546" s="33"/>
      <c r="HZ546" s="33"/>
      <c r="IA546" s="33"/>
    </row>
    <row r="547" spans="2:235" s="40" customFormat="1" ht="31.5" x14ac:dyDescent="0.25">
      <c r="B547" s="177"/>
      <c r="C547" s="80">
        <v>540</v>
      </c>
      <c r="D547" s="80" t="s">
        <v>3306</v>
      </c>
      <c r="E547" s="42" t="s">
        <v>1757</v>
      </c>
      <c r="F547" s="42" t="s">
        <v>1682</v>
      </c>
      <c r="G547" s="36" t="s">
        <v>3882</v>
      </c>
      <c r="H547" s="43">
        <v>42434</v>
      </c>
      <c r="I547" s="133">
        <v>13950</v>
      </c>
      <c r="J547" s="38"/>
      <c r="K547" s="42" t="s">
        <v>3498</v>
      </c>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3"/>
      <c r="AX547" s="33"/>
      <c r="AY547" s="33"/>
      <c r="AZ547" s="33"/>
      <c r="BA547" s="33"/>
      <c r="BB547" s="33"/>
      <c r="BC547" s="33"/>
      <c r="BD547" s="33"/>
      <c r="BE547" s="33"/>
      <c r="BF547" s="33"/>
      <c r="BG547" s="33"/>
      <c r="BH547" s="33"/>
      <c r="BI547" s="33"/>
      <c r="BJ547" s="33"/>
      <c r="BK547" s="33"/>
      <c r="BL547" s="33"/>
      <c r="BM547" s="33"/>
      <c r="BN547" s="33"/>
      <c r="BO547" s="33"/>
      <c r="BP547" s="33"/>
      <c r="BQ547" s="33"/>
      <c r="BR547" s="33"/>
      <c r="BS547" s="33"/>
      <c r="BT547" s="33"/>
      <c r="BU547" s="33"/>
      <c r="BV547" s="33"/>
      <c r="BW547" s="33"/>
      <c r="BX547" s="33"/>
      <c r="BY547" s="33"/>
      <c r="BZ547" s="33"/>
      <c r="CA547" s="33"/>
      <c r="CB547" s="33"/>
      <c r="CC547" s="33"/>
      <c r="CD547" s="33"/>
      <c r="CE547" s="33"/>
      <c r="CF547" s="33"/>
      <c r="CG547" s="33"/>
      <c r="CH547" s="33"/>
      <c r="CI547" s="33"/>
      <c r="CJ547" s="33"/>
      <c r="CK547" s="33"/>
      <c r="CL547" s="33"/>
      <c r="CM547" s="33"/>
      <c r="CN547" s="33"/>
      <c r="CO547" s="33"/>
      <c r="CP547" s="33"/>
      <c r="CQ547" s="33"/>
      <c r="CR547" s="33"/>
      <c r="CS547" s="33"/>
      <c r="CT547" s="33"/>
      <c r="CU547" s="33"/>
      <c r="CV547" s="33"/>
      <c r="CW547" s="33"/>
      <c r="CX547" s="33"/>
      <c r="CY547" s="33"/>
      <c r="CZ547" s="33"/>
      <c r="DA547" s="33"/>
      <c r="DB547" s="33"/>
      <c r="DC547" s="33"/>
      <c r="DD547" s="33"/>
      <c r="DE547" s="33"/>
      <c r="DF547" s="33"/>
      <c r="DG547" s="33"/>
      <c r="DH547" s="33"/>
      <c r="DI547" s="33"/>
      <c r="DJ547" s="33"/>
      <c r="DK547" s="33"/>
      <c r="DL547" s="33"/>
      <c r="DM547" s="33"/>
      <c r="DN547" s="33"/>
      <c r="DO547" s="33"/>
      <c r="DP547" s="33"/>
      <c r="DQ547" s="33"/>
      <c r="DR547" s="33"/>
      <c r="DS547" s="33"/>
      <c r="DT547" s="33"/>
      <c r="DU547" s="33"/>
      <c r="DV547" s="33"/>
      <c r="DW547" s="33"/>
      <c r="DX547" s="33"/>
      <c r="DY547" s="33"/>
      <c r="DZ547" s="33"/>
      <c r="EA547" s="33"/>
      <c r="EB547" s="33"/>
      <c r="EC547" s="33"/>
      <c r="ED547" s="33"/>
      <c r="EE547" s="33"/>
      <c r="EF547" s="33"/>
      <c r="EG547" s="33"/>
      <c r="EH547" s="33"/>
      <c r="EI547" s="33"/>
      <c r="EJ547" s="33"/>
      <c r="EK547" s="33"/>
      <c r="EL547" s="33"/>
      <c r="EM547" s="33"/>
      <c r="EN547" s="33"/>
      <c r="EO547" s="33"/>
      <c r="EP547" s="33"/>
      <c r="EQ547" s="33"/>
      <c r="ER547" s="33"/>
      <c r="ES547" s="33"/>
      <c r="ET547" s="33"/>
      <c r="EU547" s="33"/>
      <c r="EV547" s="33"/>
      <c r="EW547" s="33"/>
      <c r="EX547" s="33"/>
      <c r="EY547" s="33"/>
      <c r="EZ547" s="33"/>
      <c r="FA547" s="33"/>
      <c r="FB547" s="33"/>
      <c r="FC547" s="33"/>
      <c r="FD547" s="33"/>
      <c r="FE547" s="33"/>
      <c r="FF547" s="33"/>
      <c r="FG547" s="33"/>
      <c r="FH547" s="33"/>
      <c r="FI547" s="33"/>
      <c r="FJ547" s="33"/>
      <c r="FK547" s="33"/>
      <c r="FL547" s="33"/>
      <c r="FM547" s="33"/>
      <c r="FN547" s="33"/>
      <c r="FO547" s="33"/>
      <c r="FP547" s="33"/>
      <c r="FQ547" s="33"/>
      <c r="FR547" s="33"/>
      <c r="FS547" s="33"/>
      <c r="FT547" s="33"/>
      <c r="FU547" s="33"/>
      <c r="FV547" s="33"/>
      <c r="FW547" s="33"/>
      <c r="FX547" s="33"/>
      <c r="FY547" s="33"/>
      <c r="FZ547" s="33"/>
      <c r="GA547" s="33"/>
      <c r="GB547" s="33"/>
      <c r="GC547" s="33"/>
      <c r="GD547" s="33"/>
      <c r="GE547" s="33"/>
      <c r="GF547" s="33"/>
      <c r="GG547" s="33"/>
      <c r="GH547" s="33"/>
      <c r="GI547" s="33"/>
      <c r="GJ547" s="33"/>
      <c r="GK547" s="33"/>
      <c r="GL547" s="33"/>
      <c r="GM547" s="33"/>
      <c r="GN547" s="33"/>
      <c r="GO547" s="33"/>
      <c r="GP547" s="33"/>
      <c r="GQ547" s="33"/>
      <c r="GR547" s="33"/>
      <c r="GS547" s="33"/>
      <c r="GT547" s="33"/>
      <c r="GU547" s="33"/>
      <c r="GV547" s="33"/>
      <c r="GW547" s="33"/>
      <c r="GX547" s="33"/>
      <c r="GY547" s="33"/>
      <c r="GZ547" s="33"/>
      <c r="HA547" s="33"/>
      <c r="HB547" s="33"/>
      <c r="HC547" s="33"/>
      <c r="HD547" s="33"/>
      <c r="HE547" s="33"/>
      <c r="HF547" s="33"/>
      <c r="HG547" s="33"/>
      <c r="HH547" s="33"/>
      <c r="HI547" s="33"/>
      <c r="HJ547" s="33"/>
      <c r="HK547" s="33"/>
      <c r="HL547" s="33"/>
      <c r="HM547" s="33"/>
      <c r="HN547" s="33"/>
      <c r="HO547" s="33"/>
      <c r="HP547" s="33"/>
      <c r="HQ547" s="33"/>
      <c r="HR547" s="33"/>
      <c r="HS547" s="33"/>
      <c r="HT547" s="33"/>
      <c r="HU547" s="33"/>
      <c r="HV547" s="33"/>
      <c r="HW547" s="33"/>
      <c r="HX547" s="33"/>
      <c r="HY547" s="33"/>
      <c r="HZ547" s="33"/>
      <c r="IA547" s="33"/>
    </row>
    <row r="548" spans="2:235" s="40" customFormat="1" ht="31.5" x14ac:dyDescent="0.25">
      <c r="B548" s="177"/>
      <c r="C548" s="80">
        <v>541</v>
      </c>
      <c r="D548" s="80" t="s">
        <v>3306</v>
      </c>
      <c r="E548" s="42" t="s">
        <v>1757</v>
      </c>
      <c r="F548" s="42" t="s">
        <v>1683</v>
      </c>
      <c r="G548" s="36" t="s">
        <v>3883</v>
      </c>
      <c r="H548" s="43">
        <v>42452</v>
      </c>
      <c r="I548" s="133">
        <v>4400</v>
      </c>
      <c r="J548" s="38"/>
      <c r="K548" s="42" t="s">
        <v>3499</v>
      </c>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c r="BD548" s="33"/>
      <c r="BE548" s="33"/>
      <c r="BF548" s="33"/>
      <c r="BG548" s="33"/>
      <c r="BH548" s="33"/>
      <c r="BI548" s="33"/>
      <c r="BJ548" s="33"/>
      <c r="BK548" s="33"/>
      <c r="BL548" s="33"/>
      <c r="BM548" s="33"/>
      <c r="BN548" s="33"/>
      <c r="BO548" s="33"/>
      <c r="BP548" s="33"/>
      <c r="BQ548" s="33"/>
      <c r="BR548" s="33"/>
      <c r="BS548" s="33"/>
      <c r="BT548" s="33"/>
      <c r="BU548" s="33"/>
      <c r="BV548" s="33"/>
      <c r="BW548" s="33"/>
      <c r="BX548" s="33"/>
      <c r="BY548" s="33"/>
      <c r="BZ548" s="33"/>
      <c r="CA548" s="33"/>
      <c r="CB548" s="33"/>
      <c r="CC548" s="33"/>
      <c r="CD548" s="33"/>
      <c r="CE548" s="33"/>
      <c r="CF548" s="33"/>
      <c r="CG548" s="33"/>
      <c r="CH548" s="33"/>
      <c r="CI548" s="33"/>
      <c r="CJ548" s="33"/>
      <c r="CK548" s="33"/>
      <c r="CL548" s="33"/>
      <c r="CM548" s="33"/>
      <c r="CN548" s="33"/>
      <c r="CO548" s="33"/>
      <c r="CP548" s="33"/>
      <c r="CQ548" s="33"/>
      <c r="CR548" s="33"/>
      <c r="CS548" s="33"/>
      <c r="CT548" s="33"/>
      <c r="CU548" s="33"/>
      <c r="CV548" s="33"/>
      <c r="CW548" s="33"/>
      <c r="CX548" s="33"/>
      <c r="CY548" s="33"/>
      <c r="CZ548" s="33"/>
      <c r="DA548" s="33"/>
      <c r="DB548" s="33"/>
      <c r="DC548" s="33"/>
      <c r="DD548" s="33"/>
      <c r="DE548" s="33"/>
      <c r="DF548" s="33"/>
      <c r="DG548" s="33"/>
      <c r="DH548" s="33"/>
      <c r="DI548" s="33"/>
      <c r="DJ548" s="33"/>
      <c r="DK548" s="33"/>
      <c r="DL548" s="33"/>
      <c r="DM548" s="33"/>
      <c r="DN548" s="33"/>
      <c r="DO548" s="33"/>
      <c r="DP548" s="33"/>
      <c r="DQ548" s="33"/>
      <c r="DR548" s="33"/>
      <c r="DS548" s="33"/>
      <c r="DT548" s="33"/>
      <c r="DU548" s="33"/>
      <c r="DV548" s="33"/>
      <c r="DW548" s="33"/>
      <c r="DX548" s="33"/>
      <c r="DY548" s="33"/>
      <c r="DZ548" s="33"/>
      <c r="EA548" s="33"/>
      <c r="EB548" s="33"/>
      <c r="EC548" s="33"/>
      <c r="ED548" s="33"/>
      <c r="EE548" s="33"/>
      <c r="EF548" s="33"/>
      <c r="EG548" s="33"/>
      <c r="EH548" s="33"/>
      <c r="EI548" s="33"/>
      <c r="EJ548" s="33"/>
      <c r="EK548" s="33"/>
      <c r="EL548" s="33"/>
      <c r="EM548" s="33"/>
      <c r="EN548" s="33"/>
      <c r="EO548" s="33"/>
      <c r="EP548" s="33"/>
      <c r="EQ548" s="33"/>
      <c r="ER548" s="33"/>
      <c r="ES548" s="33"/>
      <c r="ET548" s="33"/>
      <c r="EU548" s="33"/>
      <c r="EV548" s="33"/>
      <c r="EW548" s="33"/>
      <c r="EX548" s="33"/>
      <c r="EY548" s="33"/>
      <c r="EZ548" s="33"/>
      <c r="FA548" s="33"/>
      <c r="FB548" s="33"/>
      <c r="FC548" s="33"/>
      <c r="FD548" s="33"/>
      <c r="FE548" s="33"/>
      <c r="FF548" s="33"/>
      <c r="FG548" s="33"/>
      <c r="FH548" s="33"/>
      <c r="FI548" s="33"/>
      <c r="FJ548" s="33"/>
      <c r="FK548" s="33"/>
      <c r="FL548" s="33"/>
      <c r="FM548" s="33"/>
      <c r="FN548" s="33"/>
      <c r="FO548" s="33"/>
      <c r="FP548" s="33"/>
      <c r="FQ548" s="33"/>
      <c r="FR548" s="33"/>
      <c r="FS548" s="33"/>
      <c r="FT548" s="33"/>
      <c r="FU548" s="33"/>
      <c r="FV548" s="33"/>
      <c r="FW548" s="33"/>
      <c r="FX548" s="33"/>
      <c r="FY548" s="33"/>
      <c r="FZ548" s="33"/>
      <c r="GA548" s="33"/>
      <c r="GB548" s="33"/>
      <c r="GC548" s="33"/>
      <c r="GD548" s="33"/>
      <c r="GE548" s="33"/>
      <c r="GF548" s="33"/>
      <c r="GG548" s="33"/>
      <c r="GH548" s="33"/>
      <c r="GI548" s="33"/>
      <c r="GJ548" s="33"/>
      <c r="GK548" s="33"/>
      <c r="GL548" s="33"/>
      <c r="GM548" s="33"/>
      <c r="GN548" s="33"/>
      <c r="GO548" s="33"/>
      <c r="GP548" s="33"/>
      <c r="GQ548" s="33"/>
      <c r="GR548" s="33"/>
      <c r="GS548" s="33"/>
      <c r="GT548" s="33"/>
      <c r="GU548" s="33"/>
      <c r="GV548" s="33"/>
      <c r="GW548" s="33"/>
      <c r="GX548" s="33"/>
      <c r="GY548" s="33"/>
      <c r="GZ548" s="33"/>
      <c r="HA548" s="33"/>
      <c r="HB548" s="33"/>
      <c r="HC548" s="33"/>
      <c r="HD548" s="33"/>
      <c r="HE548" s="33"/>
      <c r="HF548" s="33"/>
      <c r="HG548" s="33"/>
      <c r="HH548" s="33"/>
      <c r="HI548" s="33"/>
      <c r="HJ548" s="33"/>
      <c r="HK548" s="33"/>
      <c r="HL548" s="33"/>
      <c r="HM548" s="33"/>
      <c r="HN548" s="33"/>
      <c r="HO548" s="33"/>
      <c r="HP548" s="33"/>
      <c r="HQ548" s="33"/>
      <c r="HR548" s="33"/>
      <c r="HS548" s="33"/>
      <c r="HT548" s="33"/>
      <c r="HU548" s="33"/>
      <c r="HV548" s="33"/>
      <c r="HW548" s="33"/>
      <c r="HX548" s="33"/>
      <c r="HY548" s="33"/>
      <c r="HZ548" s="33"/>
      <c r="IA548" s="33"/>
    </row>
    <row r="549" spans="2:235" s="40" customFormat="1" ht="47.25" x14ac:dyDescent="0.25">
      <c r="B549" s="177"/>
      <c r="C549" s="80">
        <v>542</v>
      </c>
      <c r="D549" s="80" t="s">
        <v>3257</v>
      </c>
      <c r="E549" s="42" t="s">
        <v>1757</v>
      </c>
      <c r="F549" s="45" t="s">
        <v>1400</v>
      </c>
      <c r="G549" s="120" t="s">
        <v>3884</v>
      </c>
      <c r="H549" s="43" t="s">
        <v>3885</v>
      </c>
      <c r="I549" s="133">
        <v>119400</v>
      </c>
      <c r="J549" s="38"/>
      <c r="K549" s="42" t="s">
        <v>3500</v>
      </c>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c r="BD549" s="33"/>
      <c r="BE549" s="33"/>
      <c r="BF549" s="33"/>
      <c r="BG549" s="33"/>
      <c r="BH549" s="33"/>
      <c r="BI549" s="33"/>
      <c r="BJ549" s="33"/>
      <c r="BK549" s="33"/>
      <c r="BL549" s="33"/>
      <c r="BM549" s="33"/>
      <c r="BN549" s="33"/>
      <c r="BO549" s="33"/>
      <c r="BP549" s="33"/>
      <c r="BQ549" s="33"/>
      <c r="BR549" s="33"/>
      <c r="BS549" s="33"/>
      <c r="BT549" s="33"/>
      <c r="BU549" s="33"/>
      <c r="BV549" s="33"/>
      <c r="BW549" s="33"/>
      <c r="BX549" s="33"/>
      <c r="BY549" s="33"/>
      <c r="BZ549" s="33"/>
      <c r="CA549" s="33"/>
      <c r="CB549" s="33"/>
      <c r="CC549" s="33"/>
      <c r="CD549" s="33"/>
      <c r="CE549" s="33"/>
      <c r="CF549" s="33"/>
      <c r="CG549" s="33"/>
      <c r="CH549" s="33"/>
      <c r="CI549" s="33"/>
      <c r="CJ549" s="33"/>
      <c r="CK549" s="33"/>
      <c r="CL549" s="33"/>
      <c r="CM549" s="33"/>
      <c r="CN549" s="33"/>
      <c r="CO549" s="33"/>
      <c r="CP549" s="33"/>
      <c r="CQ549" s="33"/>
      <c r="CR549" s="33"/>
      <c r="CS549" s="33"/>
      <c r="CT549" s="33"/>
      <c r="CU549" s="33"/>
      <c r="CV549" s="33"/>
      <c r="CW549" s="33"/>
      <c r="CX549" s="33"/>
      <c r="CY549" s="33"/>
      <c r="CZ549" s="33"/>
      <c r="DA549" s="33"/>
      <c r="DB549" s="33"/>
      <c r="DC549" s="33"/>
      <c r="DD549" s="33"/>
      <c r="DE549" s="33"/>
      <c r="DF549" s="33"/>
      <c r="DG549" s="33"/>
      <c r="DH549" s="33"/>
      <c r="DI549" s="33"/>
      <c r="DJ549" s="33"/>
      <c r="DK549" s="33"/>
      <c r="DL549" s="33"/>
      <c r="DM549" s="33"/>
      <c r="DN549" s="33"/>
      <c r="DO549" s="33"/>
      <c r="DP549" s="33"/>
      <c r="DQ549" s="33"/>
      <c r="DR549" s="33"/>
      <c r="DS549" s="33"/>
      <c r="DT549" s="33"/>
      <c r="DU549" s="33"/>
      <c r="DV549" s="33"/>
      <c r="DW549" s="33"/>
      <c r="DX549" s="33"/>
      <c r="DY549" s="33"/>
      <c r="DZ549" s="33"/>
      <c r="EA549" s="33"/>
      <c r="EB549" s="33"/>
      <c r="EC549" s="33"/>
      <c r="ED549" s="33"/>
      <c r="EE549" s="33"/>
      <c r="EF549" s="33"/>
      <c r="EG549" s="33"/>
      <c r="EH549" s="33"/>
      <c r="EI549" s="33"/>
      <c r="EJ549" s="33"/>
      <c r="EK549" s="33"/>
      <c r="EL549" s="33"/>
      <c r="EM549" s="33"/>
      <c r="EN549" s="33"/>
      <c r="EO549" s="33"/>
      <c r="EP549" s="33"/>
      <c r="EQ549" s="33"/>
      <c r="ER549" s="33"/>
      <c r="ES549" s="33"/>
      <c r="ET549" s="33"/>
      <c r="EU549" s="33"/>
      <c r="EV549" s="33"/>
      <c r="EW549" s="33"/>
      <c r="EX549" s="33"/>
      <c r="EY549" s="33"/>
      <c r="EZ549" s="33"/>
      <c r="FA549" s="33"/>
      <c r="FB549" s="33"/>
      <c r="FC549" s="33"/>
      <c r="FD549" s="33"/>
      <c r="FE549" s="33"/>
      <c r="FF549" s="33"/>
      <c r="FG549" s="33"/>
      <c r="FH549" s="33"/>
      <c r="FI549" s="33"/>
      <c r="FJ549" s="33"/>
      <c r="FK549" s="33"/>
      <c r="FL549" s="33"/>
      <c r="FM549" s="33"/>
      <c r="FN549" s="33"/>
      <c r="FO549" s="33"/>
      <c r="FP549" s="33"/>
      <c r="FQ549" s="33"/>
      <c r="FR549" s="33"/>
      <c r="FS549" s="33"/>
      <c r="FT549" s="33"/>
      <c r="FU549" s="33"/>
      <c r="FV549" s="33"/>
      <c r="FW549" s="33"/>
      <c r="FX549" s="33"/>
      <c r="FY549" s="33"/>
      <c r="FZ549" s="33"/>
      <c r="GA549" s="33"/>
      <c r="GB549" s="33"/>
      <c r="GC549" s="33"/>
      <c r="GD549" s="33"/>
      <c r="GE549" s="33"/>
      <c r="GF549" s="33"/>
      <c r="GG549" s="33"/>
      <c r="GH549" s="33"/>
      <c r="GI549" s="33"/>
      <c r="GJ549" s="33"/>
      <c r="GK549" s="33"/>
      <c r="GL549" s="33"/>
      <c r="GM549" s="33"/>
      <c r="GN549" s="33"/>
      <c r="GO549" s="33"/>
      <c r="GP549" s="33"/>
      <c r="GQ549" s="33"/>
      <c r="GR549" s="33"/>
      <c r="GS549" s="33"/>
      <c r="GT549" s="33"/>
      <c r="GU549" s="33"/>
      <c r="GV549" s="33"/>
      <c r="GW549" s="33"/>
      <c r="GX549" s="33"/>
      <c r="GY549" s="33"/>
      <c r="GZ549" s="33"/>
      <c r="HA549" s="33"/>
      <c r="HB549" s="33"/>
      <c r="HC549" s="33"/>
      <c r="HD549" s="33"/>
      <c r="HE549" s="33"/>
      <c r="HF549" s="33"/>
      <c r="HG549" s="33"/>
      <c r="HH549" s="33"/>
      <c r="HI549" s="33"/>
      <c r="HJ549" s="33"/>
      <c r="HK549" s="33"/>
      <c r="HL549" s="33"/>
      <c r="HM549" s="33"/>
      <c r="HN549" s="33"/>
      <c r="HO549" s="33"/>
      <c r="HP549" s="33"/>
      <c r="HQ549" s="33"/>
      <c r="HR549" s="33"/>
      <c r="HS549" s="33"/>
      <c r="HT549" s="33"/>
      <c r="HU549" s="33"/>
      <c r="HV549" s="33"/>
      <c r="HW549" s="33"/>
      <c r="HX549" s="33"/>
      <c r="HY549" s="33"/>
      <c r="HZ549" s="33"/>
      <c r="IA549" s="33"/>
    </row>
    <row r="550" spans="2:235" s="40" customFormat="1" ht="47.25" x14ac:dyDescent="0.25">
      <c r="B550" s="177"/>
      <c r="C550" s="80">
        <v>543</v>
      </c>
      <c r="D550" s="80" t="s">
        <v>3387</v>
      </c>
      <c r="E550" s="42" t="s">
        <v>1757</v>
      </c>
      <c r="F550" s="45" t="s">
        <v>1532</v>
      </c>
      <c r="G550" s="36" t="s">
        <v>3886</v>
      </c>
      <c r="H550" s="43">
        <v>42328</v>
      </c>
      <c r="I550" s="133">
        <v>6106600</v>
      </c>
      <c r="J550" s="38"/>
      <c r="K550" s="42" t="s">
        <v>3501</v>
      </c>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33"/>
      <c r="BF550" s="33"/>
      <c r="BG550" s="33"/>
      <c r="BH550" s="33"/>
      <c r="BI550" s="33"/>
      <c r="BJ550" s="33"/>
      <c r="BK550" s="33"/>
      <c r="BL550" s="33"/>
      <c r="BM550" s="33"/>
      <c r="BN550" s="33"/>
      <c r="BO550" s="33"/>
      <c r="BP550" s="33"/>
      <c r="BQ550" s="33"/>
      <c r="BR550" s="33"/>
      <c r="BS550" s="33"/>
      <c r="BT550" s="33"/>
      <c r="BU550" s="33"/>
      <c r="BV550" s="33"/>
      <c r="BW550" s="33"/>
      <c r="BX550" s="33"/>
      <c r="BY550" s="33"/>
      <c r="BZ550" s="33"/>
      <c r="CA550" s="33"/>
      <c r="CB550" s="33"/>
      <c r="CC550" s="33"/>
      <c r="CD550" s="33"/>
      <c r="CE550" s="33"/>
      <c r="CF550" s="33"/>
      <c r="CG550" s="33"/>
      <c r="CH550" s="33"/>
      <c r="CI550" s="33"/>
      <c r="CJ550" s="33"/>
      <c r="CK550" s="33"/>
      <c r="CL550" s="33"/>
      <c r="CM550" s="33"/>
      <c r="CN550" s="33"/>
      <c r="CO550" s="33"/>
      <c r="CP550" s="33"/>
      <c r="CQ550" s="33"/>
      <c r="CR550" s="33"/>
      <c r="CS550" s="33"/>
      <c r="CT550" s="33"/>
      <c r="CU550" s="33"/>
      <c r="CV550" s="33"/>
      <c r="CW550" s="33"/>
      <c r="CX550" s="33"/>
      <c r="CY550" s="33"/>
      <c r="CZ550" s="33"/>
      <c r="DA550" s="33"/>
      <c r="DB550" s="33"/>
      <c r="DC550" s="33"/>
      <c r="DD550" s="33"/>
      <c r="DE550" s="33"/>
      <c r="DF550" s="33"/>
      <c r="DG550" s="33"/>
      <c r="DH550" s="33"/>
      <c r="DI550" s="33"/>
      <c r="DJ550" s="33"/>
      <c r="DK550" s="33"/>
      <c r="DL550" s="33"/>
      <c r="DM550" s="33"/>
      <c r="DN550" s="33"/>
      <c r="DO550" s="33"/>
      <c r="DP550" s="33"/>
      <c r="DQ550" s="33"/>
      <c r="DR550" s="33"/>
      <c r="DS550" s="33"/>
      <c r="DT550" s="33"/>
      <c r="DU550" s="33"/>
      <c r="DV550" s="33"/>
      <c r="DW550" s="33"/>
      <c r="DX550" s="33"/>
      <c r="DY550" s="33"/>
      <c r="DZ550" s="33"/>
      <c r="EA550" s="33"/>
      <c r="EB550" s="33"/>
      <c r="EC550" s="33"/>
      <c r="ED550" s="33"/>
      <c r="EE550" s="33"/>
      <c r="EF550" s="33"/>
      <c r="EG550" s="33"/>
      <c r="EH550" s="33"/>
      <c r="EI550" s="33"/>
      <c r="EJ550" s="33"/>
      <c r="EK550" s="33"/>
      <c r="EL550" s="33"/>
      <c r="EM550" s="33"/>
      <c r="EN550" s="33"/>
      <c r="EO550" s="33"/>
      <c r="EP550" s="33"/>
      <c r="EQ550" s="33"/>
      <c r="ER550" s="33"/>
      <c r="ES550" s="33"/>
      <c r="ET550" s="33"/>
      <c r="EU550" s="33"/>
      <c r="EV550" s="33"/>
      <c r="EW550" s="33"/>
      <c r="EX550" s="33"/>
      <c r="EY550" s="33"/>
      <c r="EZ550" s="33"/>
      <c r="FA550" s="33"/>
      <c r="FB550" s="33"/>
      <c r="FC550" s="33"/>
      <c r="FD550" s="33"/>
      <c r="FE550" s="33"/>
      <c r="FF550" s="33"/>
      <c r="FG550" s="33"/>
      <c r="FH550" s="33"/>
      <c r="FI550" s="33"/>
      <c r="FJ550" s="33"/>
      <c r="FK550" s="33"/>
      <c r="FL550" s="33"/>
      <c r="FM550" s="33"/>
      <c r="FN550" s="33"/>
      <c r="FO550" s="33"/>
      <c r="FP550" s="33"/>
      <c r="FQ550" s="33"/>
      <c r="FR550" s="33"/>
      <c r="FS550" s="33"/>
      <c r="FT550" s="33"/>
      <c r="FU550" s="33"/>
      <c r="FV550" s="33"/>
      <c r="FW550" s="33"/>
      <c r="FX550" s="33"/>
      <c r="FY550" s="33"/>
      <c r="FZ550" s="33"/>
      <c r="GA550" s="33"/>
      <c r="GB550" s="33"/>
      <c r="GC550" s="33"/>
      <c r="GD550" s="33"/>
      <c r="GE550" s="33"/>
      <c r="GF550" s="33"/>
      <c r="GG550" s="33"/>
      <c r="GH550" s="33"/>
      <c r="GI550" s="33"/>
      <c r="GJ550" s="33"/>
      <c r="GK550" s="33"/>
      <c r="GL550" s="33"/>
      <c r="GM550" s="33"/>
      <c r="GN550" s="33"/>
      <c r="GO550" s="33"/>
      <c r="GP550" s="33"/>
      <c r="GQ550" s="33"/>
      <c r="GR550" s="33"/>
      <c r="GS550" s="33"/>
      <c r="GT550" s="33"/>
      <c r="GU550" s="33"/>
      <c r="GV550" s="33"/>
      <c r="GW550" s="33"/>
      <c r="GX550" s="33"/>
      <c r="GY550" s="33"/>
      <c r="GZ550" s="33"/>
      <c r="HA550" s="33"/>
      <c r="HB550" s="33"/>
      <c r="HC550" s="33"/>
      <c r="HD550" s="33"/>
      <c r="HE550" s="33"/>
      <c r="HF550" s="33"/>
      <c r="HG550" s="33"/>
      <c r="HH550" s="33"/>
      <c r="HI550" s="33"/>
      <c r="HJ550" s="33"/>
      <c r="HK550" s="33"/>
      <c r="HL550" s="33"/>
      <c r="HM550" s="33"/>
      <c r="HN550" s="33"/>
      <c r="HO550" s="33"/>
      <c r="HP550" s="33"/>
      <c r="HQ550" s="33"/>
      <c r="HR550" s="33"/>
      <c r="HS550" s="33"/>
      <c r="HT550" s="33"/>
      <c r="HU550" s="33"/>
      <c r="HV550" s="33"/>
      <c r="HW550" s="33"/>
      <c r="HX550" s="33"/>
      <c r="HY550" s="33"/>
      <c r="HZ550" s="33"/>
      <c r="IA550" s="33"/>
    </row>
    <row r="551" spans="2:235" s="40" customFormat="1" ht="47.25" x14ac:dyDescent="0.25">
      <c r="B551" s="177"/>
      <c r="C551" s="80">
        <v>544</v>
      </c>
      <c r="D551" s="80" t="s">
        <v>3388</v>
      </c>
      <c r="E551" s="42" t="s">
        <v>1757</v>
      </c>
      <c r="F551" s="45" t="s">
        <v>1684</v>
      </c>
      <c r="G551" s="36" t="s">
        <v>3887</v>
      </c>
      <c r="H551" s="43">
        <v>42076</v>
      </c>
      <c r="I551" s="133">
        <f>806000+338900</f>
        <v>1144900</v>
      </c>
      <c r="J551" s="38"/>
      <c r="K551" s="42" t="s">
        <v>3502</v>
      </c>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c r="BD551" s="33"/>
      <c r="BE551" s="33"/>
      <c r="BF551" s="33"/>
      <c r="BG551" s="33"/>
      <c r="BH551" s="33"/>
      <c r="BI551" s="33"/>
      <c r="BJ551" s="33"/>
      <c r="BK551" s="33"/>
      <c r="BL551" s="33"/>
      <c r="BM551" s="33"/>
      <c r="BN551" s="33"/>
      <c r="BO551" s="33"/>
      <c r="BP551" s="33"/>
      <c r="BQ551" s="33"/>
      <c r="BR551" s="33"/>
      <c r="BS551" s="33"/>
      <c r="BT551" s="33"/>
      <c r="BU551" s="33"/>
      <c r="BV551" s="33"/>
      <c r="BW551" s="33"/>
      <c r="BX551" s="33"/>
      <c r="BY551" s="33"/>
      <c r="BZ551" s="33"/>
      <c r="CA551" s="33"/>
      <c r="CB551" s="33"/>
      <c r="CC551" s="33"/>
      <c r="CD551" s="33"/>
      <c r="CE551" s="33"/>
      <c r="CF551" s="33"/>
      <c r="CG551" s="33"/>
      <c r="CH551" s="33"/>
      <c r="CI551" s="33"/>
      <c r="CJ551" s="33"/>
      <c r="CK551" s="33"/>
      <c r="CL551" s="33"/>
      <c r="CM551" s="33"/>
      <c r="CN551" s="33"/>
      <c r="CO551" s="33"/>
      <c r="CP551" s="33"/>
      <c r="CQ551" s="33"/>
      <c r="CR551" s="33"/>
      <c r="CS551" s="33"/>
      <c r="CT551" s="33"/>
      <c r="CU551" s="33"/>
      <c r="CV551" s="33"/>
      <c r="CW551" s="33"/>
      <c r="CX551" s="33"/>
      <c r="CY551" s="33"/>
      <c r="CZ551" s="33"/>
      <c r="DA551" s="33"/>
      <c r="DB551" s="33"/>
      <c r="DC551" s="33"/>
      <c r="DD551" s="33"/>
      <c r="DE551" s="33"/>
      <c r="DF551" s="33"/>
      <c r="DG551" s="33"/>
      <c r="DH551" s="33"/>
      <c r="DI551" s="33"/>
      <c r="DJ551" s="33"/>
      <c r="DK551" s="33"/>
      <c r="DL551" s="33"/>
      <c r="DM551" s="33"/>
      <c r="DN551" s="33"/>
      <c r="DO551" s="33"/>
      <c r="DP551" s="33"/>
      <c r="DQ551" s="33"/>
      <c r="DR551" s="33"/>
      <c r="DS551" s="33"/>
      <c r="DT551" s="33"/>
      <c r="DU551" s="33"/>
      <c r="DV551" s="33"/>
      <c r="DW551" s="33"/>
      <c r="DX551" s="33"/>
      <c r="DY551" s="33"/>
      <c r="DZ551" s="33"/>
      <c r="EA551" s="33"/>
      <c r="EB551" s="33"/>
      <c r="EC551" s="33"/>
      <c r="ED551" s="33"/>
      <c r="EE551" s="33"/>
      <c r="EF551" s="33"/>
      <c r="EG551" s="33"/>
      <c r="EH551" s="33"/>
      <c r="EI551" s="33"/>
      <c r="EJ551" s="33"/>
      <c r="EK551" s="33"/>
      <c r="EL551" s="33"/>
      <c r="EM551" s="33"/>
      <c r="EN551" s="33"/>
      <c r="EO551" s="33"/>
      <c r="EP551" s="33"/>
      <c r="EQ551" s="33"/>
      <c r="ER551" s="33"/>
      <c r="ES551" s="33"/>
      <c r="ET551" s="33"/>
      <c r="EU551" s="33"/>
      <c r="EV551" s="33"/>
      <c r="EW551" s="33"/>
      <c r="EX551" s="33"/>
      <c r="EY551" s="33"/>
      <c r="EZ551" s="33"/>
      <c r="FA551" s="33"/>
      <c r="FB551" s="33"/>
      <c r="FC551" s="33"/>
      <c r="FD551" s="33"/>
      <c r="FE551" s="33"/>
      <c r="FF551" s="33"/>
      <c r="FG551" s="33"/>
      <c r="FH551" s="33"/>
      <c r="FI551" s="33"/>
      <c r="FJ551" s="33"/>
      <c r="FK551" s="33"/>
      <c r="FL551" s="33"/>
      <c r="FM551" s="33"/>
      <c r="FN551" s="33"/>
      <c r="FO551" s="33"/>
      <c r="FP551" s="33"/>
      <c r="FQ551" s="33"/>
      <c r="FR551" s="33"/>
      <c r="FS551" s="33"/>
      <c r="FT551" s="33"/>
      <c r="FU551" s="33"/>
      <c r="FV551" s="33"/>
      <c r="FW551" s="33"/>
      <c r="FX551" s="33"/>
      <c r="FY551" s="33"/>
      <c r="FZ551" s="33"/>
      <c r="GA551" s="33"/>
      <c r="GB551" s="33"/>
      <c r="GC551" s="33"/>
      <c r="GD551" s="33"/>
      <c r="GE551" s="33"/>
      <c r="GF551" s="33"/>
      <c r="GG551" s="33"/>
      <c r="GH551" s="33"/>
      <c r="GI551" s="33"/>
      <c r="GJ551" s="33"/>
      <c r="GK551" s="33"/>
      <c r="GL551" s="33"/>
      <c r="GM551" s="33"/>
      <c r="GN551" s="33"/>
      <c r="GO551" s="33"/>
      <c r="GP551" s="33"/>
      <c r="GQ551" s="33"/>
      <c r="GR551" s="33"/>
      <c r="GS551" s="33"/>
      <c r="GT551" s="33"/>
      <c r="GU551" s="33"/>
      <c r="GV551" s="33"/>
      <c r="GW551" s="33"/>
      <c r="GX551" s="33"/>
      <c r="GY551" s="33"/>
      <c r="GZ551" s="33"/>
      <c r="HA551" s="33"/>
      <c r="HB551" s="33"/>
      <c r="HC551" s="33"/>
      <c r="HD551" s="33"/>
      <c r="HE551" s="33"/>
      <c r="HF551" s="33"/>
      <c r="HG551" s="33"/>
      <c r="HH551" s="33"/>
      <c r="HI551" s="33"/>
      <c r="HJ551" s="33"/>
      <c r="HK551" s="33"/>
      <c r="HL551" s="33"/>
      <c r="HM551" s="33"/>
      <c r="HN551" s="33"/>
      <c r="HO551" s="33"/>
      <c r="HP551" s="33"/>
      <c r="HQ551" s="33"/>
      <c r="HR551" s="33"/>
      <c r="HS551" s="33"/>
      <c r="HT551" s="33"/>
      <c r="HU551" s="33"/>
      <c r="HV551" s="33"/>
      <c r="HW551" s="33"/>
      <c r="HX551" s="33"/>
      <c r="HY551" s="33"/>
      <c r="HZ551" s="33"/>
      <c r="IA551" s="33"/>
    </row>
    <row r="552" spans="2:235" s="40" customFormat="1" ht="47.25" x14ac:dyDescent="0.25">
      <c r="B552" s="177"/>
      <c r="C552" s="80">
        <v>545</v>
      </c>
      <c r="D552" s="80" t="s">
        <v>3389</v>
      </c>
      <c r="E552" s="42" t="s">
        <v>1757</v>
      </c>
      <c r="F552" s="45" t="s">
        <v>1685</v>
      </c>
      <c r="G552" s="36" t="s">
        <v>3888</v>
      </c>
      <c r="H552" s="43" t="s">
        <v>3832</v>
      </c>
      <c r="I552" s="133">
        <v>71400</v>
      </c>
      <c r="J552" s="38"/>
      <c r="K552" s="42" t="s">
        <v>3503</v>
      </c>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row>
    <row r="553" spans="2:235" s="40" customFormat="1" ht="47.25" x14ac:dyDescent="0.25">
      <c r="B553" s="177"/>
      <c r="C553" s="80">
        <v>546</v>
      </c>
      <c r="D553" s="80" t="s">
        <v>3264</v>
      </c>
      <c r="E553" s="42" t="s">
        <v>1757</v>
      </c>
      <c r="F553" s="45" t="s">
        <v>1686</v>
      </c>
      <c r="G553" s="36" t="s">
        <v>3888</v>
      </c>
      <c r="H553" s="43" t="s">
        <v>3832</v>
      </c>
      <c r="I553" s="133">
        <v>25200</v>
      </c>
      <c r="J553" s="38"/>
      <c r="K553" s="42" t="s">
        <v>3504</v>
      </c>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row>
    <row r="554" spans="2:235" s="40" customFormat="1" ht="63" x14ac:dyDescent="0.25">
      <c r="B554" s="177"/>
      <c r="C554" s="80">
        <v>547</v>
      </c>
      <c r="D554" s="80" t="s">
        <v>3390</v>
      </c>
      <c r="E554" s="42" t="s">
        <v>1757</v>
      </c>
      <c r="F554" s="45" t="s">
        <v>1687</v>
      </c>
      <c r="G554" s="36" t="s">
        <v>3889</v>
      </c>
      <c r="H554" s="43">
        <v>42453</v>
      </c>
      <c r="I554" s="133">
        <v>681848.2</v>
      </c>
      <c r="J554" s="38"/>
      <c r="K554" s="42" t="s">
        <v>3505</v>
      </c>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row>
    <row r="555" spans="2:235" s="40" customFormat="1" ht="31.5" x14ac:dyDescent="0.25">
      <c r="B555" s="177"/>
      <c r="C555" s="80">
        <v>548</v>
      </c>
      <c r="D555" s="112" t="s">
        <v>3390</v>
      </c>
      <c r="E555" s="42" t="s">
        <v>1757</v>
      </c>
      <c r="F555" s="45" t="s">
        <v>1688</v>
      </c>
      <c r="G555" s="36" t="s">
        <v>3890</v>
      </c>
      <c r="H555" s="43">
        <v>42385</v>
      </c>
      <c r="I555" s="133">
        <v>86250</v>
      </c>
      <c r="J555" s="38"/>
      <c r="K555" s="42" t="s">
        <v>3506</v>
      </c>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row>
    <row r="556" spans="2:235" s="40" customFormat="1" ht="47.25" x14ac:dyDescent="0.25">
      <c r="B556" s="177"/>
      <c r="C556" s="80">
        <v>549</v>
      </c>
      <c r="D556" s="112" t="s">
        <v>3256</v>
      </c>
      <c r="E556" s="42" t="s">
        <v>1757</v>
      </c>
      <c r="F556" s="45" t="s">
        <v>1689</v>
      </c>
      <c r="G556" s="36" t="s">
        <v>3891</v>
      </c>
      <c r="H556" s="43">
        <v>42391</v>
      </c>
      <c r="I556" s="133">
        <v>133350</v>
      </c>
      <c r="J556" s="38"/>
      <c r="K556" s="42" t="s">
        <v>3507</v>
      </c>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row>
    <row r="557" spans="2:235" s="40" customFormat="1" ht="47.25" x14ac:dyDescent="0.25">
      <c r="B557" s="177"/>
      <c r="C557" s="80">
        <v>550</v>
      </c>
      <c r="D557" s="112" t="s">
        <v>3391</v>
      </c>
      <c r="E557" s="42" t="s">
        <v>1757</v>
      </c>
      <c r="F557" s="45" t="s">
        <v>1690</v>
      </c>
      <c r="G557" s="36" t="s">
        <v>3892</v>
      </c>
      <c r="H557" s="43" t="s">
        <v>3893</v>
      </c>
      <c r="I557" s="133">
        <v>19600</v>
      </c>
      <c r="J557" s="38"/>
      <c r="K557" s="42" t="s">
        <v>3508</v>
      </c>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c r="BO557" s="33"/>
      <c r="BP557" s="33"/>
      <c r="BQ557" s="33"/>
      <c r="BR557" s="33"/>
      <c r="BS557" s="33"/>
      <c r="BT557" s="33"/>
      <c r="BU557" s="33"/>
      <c r="BV557" s="33"/>
      <c r="BW557" s="33"/>
      <c r="BX557" s="33"/>
      <c r="BY557" s="33"/>
      <c r="BZ557" s="33"/>
      <c r="CA557" s="33"/>
      <c r="CB557" s="33"/>
      <c r="CC557" s="33"/>
      <c r="CD557" s="33"/>
      <c r="CE557" s="33"/>
      <c r="CF557" s="33"/>
      <c r="CG557" s="33"/>
      <c r="CH557" s="33"/>
      <c r="CI557" s="33"/>
      <c r="CJ557" s="33"/>
      <c r="CK557" s="33"/>
      <c r="CL557" s="33"/>
      <c r="CM557" s="33"/>
      <c r="CN557" s="33"/>
      <c r="CO557" s="33"/>
      <c r="CP557" s="33"/>
      <c r="CQ557" s="33"/>
      <c r="CR557" s="33"/>
      <c r="CS557" s="33"/>
      <c r="CT557" s="33"/>
      <c r="CU557" s="33"/>
      <c r="CV557" s="33"/>
      <c r="CW557" s="33"/>
      <c r="CX557" s="33"/>
      <c r="CY557" s="33"/>
      <c r="CZ557" s="33"/>
      <c r="DA557" s="33"/>
      <c r="DB557" s="33"/>
      <c r="DC557" s="33"/>
      <c r="DD557" s="33"/>
      <c r="DE557" s="33"/>
      <c r="DF557" s="33"/>
      <c r="DG557" s="33"/>
      <c r="DH557" s="33"/>
      <c r="DI557" s="33"/>
      <c r="DJ557" s="33"/>
      <c r="DK557" s="33"/>
      <c r="DL557" s="33"/>
      <c r="DM557" s="33"/>
      <c r="DN557" s="33"/>
      <c r="DO557" s="33"/>
      <c r="DP557" s="33"/>
      <c r="DQ557" s="33"/>
      <c r="DR557" s="33"/>
      <c r="DS557" s="33"/>
      <c r="DT557" s="33"/>
      <c r="DU557" s="33"/>
      <c r="DV557" s="33"/>
      <c r="DW557" s="33"/>
      <c r="DX557" s="33"/>
      <c r="DY557" s="33"/>
      <c r="DZ557" s="33"/>
      <c r="EA557" s="33"/>
      <c r="EB557" s="33"/>
      <c r="EC557" s="33"/>
      <c r="ED557" s="33"/>
      <c r="EE557" s="33"/>
      <c r="EF557" s="33"/>
      <c r="EG557" s="33"/>
      <c r="EH557" s="33"/>
      <c r="EI557" s="33"/>
      <c r="EJ557" s="33"/>
      <c r="EK557" s="33"/>
      <c r="EL557" s="33"/>
      <c r="EM557" s="33"/>
      <c r="EN557" s="33"/>
      <c r="EO557" s="33"/>
      <c r="EP557" s="33"/>
      <c r="EQ557" s="33"/>
      <c r="ER557" s="33"/>
      <c r="ES557" s="33"/>
      <c r="ET557" s="33"/>
      <c r="EU557" s="33"/>
      <c r="EV557" s="33"/>
      <c r="EW557" s="33"/>
      <c r="EX557" s="33"/>
      <c r="EY557" s="33"/>
      <c r="EZ557" s="33"/>
      <c r="FA557" s="33"/>
      <c r="FB557" s="33"/>
      <c r="FC557" s="33"/>
      <c r="FD557" s="33"/>
      <c r="FE557" s="33"/>
      <c r="FF557" s="33"/>
      <c r="FG557" s="33"/>
      <c r="FH557" s="33"/>
      <c r="FI557" s="33"/>
      <c r="FJ557" s="33"/>
      <c r="FK557" s="33"/>
      <c r="FL557" s="33"/>
      <c r="FM557" s="33"/>
      <c r="FN557" s="33"/>
      <c r="FO557" s="33"/>
      <c r="FP557" s="33"/>
      <c r="FQ557" s="33"/>
      <c r="FR557" s="33"/>
      <c r="FS557" s="33"/>
      <c r="FT557" s="33"/>
      <c r="FU557" s="33"/>
      <c r="FV557" s="33"/>
      <c r="FW557" s="33"/>
      <c r="FX557" s="33"/>
      <c r="FY557" s="33"/>
      <c r="FZ557" s="33"/>
      <c r="GA557" s="33"/>
      <c r="GB557" s="33"/>
      <c r="GC557" s="33"/>
      <c r="GD557" s="33"/>
      <c r="GE557" s="33"/>
      <c r="GF557" s="33"/>
      <c r="GG557" s="33"/>
      <c r="GH557" s="33"/>
      <c r="GI557" s="33"/>
      <c r="GJ557" s="33"/>
      <c r="GK557" s="33"/>
      <c r="GL557" s="33"/>
      <c r="GM557" s="33"/>
      <c r="GN557" s="33"/>
      <c r="GO557" s="33"/>
      <c r="GP557" s="33"/>
      <c r="GQ557" s="33"/>
      <c r="GR557" s="33"/>
      <c r="GS557" s="33"/>
      <c r="GT557" s="33"/>
      <c r="GU557" s="33"/>
      <c r="GV557" s="33"/>
      <c r="GW557" s="33"/>
      <c r="GX557" s="33"/>
      <c r="GY557" s="33"/>
      <c r="GZ557" s="33"/>
      <c r="HA557" s="33"/>
      <c r="HB557" s="33"/>
      <c r="HC557" s="33"/>
      <c r="HD557" s="33"/>
      <c r="HE557" s="33"/>
      <c r="HF557" s="33"/>
      <c r="HG557" s="33"/>
      <c r="HH557" s="33"/>
      <c r="HI557" s="33"/>
      <c r="HJ557" s="33"/>
      <c r="HK557" s="33"/>
      <c r="HL557" s="33"/>
      <c r="HM557" s="33"/>
      <c r="HN557" s="33"/>
      <c r="HO557" s="33"/>
      <c r="HP557" s="33"/>
      <c r="HQ557" s="33"/>
      <c r="HR557" s="33"/>
      <c r="HS557" s="33"/>
      <c r="HT557" s="33"/>
      <c r="HU557" s="33"/>
      <c r="HV557" s="33"/>
      <c r="HW557" s="33"/>
      <c r="HX557" s="33"/>
      <c r="HY557" s="33"/>
      <c r="HZ557" s="33"/>
      <c r="IA557" s="33"/>
    </row>
    <row r="558" spans="2:235" s="40" customFormat="1" ht="47.25" x14ac:dyDescent="0.25">
      <c r="B558" s="177"/>
      <c r="C558" s="80">
        <v>551</v>
      </c>
      <c r="D558" s="80" t="s">
        <v>3392</v>
      </c>
      <c r="E558" s="42" t="s">
        <v>1757</v>
      </c>
      <c r="F558" s="45" t="s">
        <v>1691</v>
      </c>
      <c r="G558" s="36" t="s">
        <v>3894</v>
      </c>
      <c r="H558" s="43" t="s">
        <v>3895</v>
      </c>
      <c r="I558" s="133">
        <v>19600</v>
      </c>
      <c r="J558" s="38"/>
      <c r="K558" s="42" t="s">
        <v>3508</v>
      </c>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c r="BO558" s="33"/>
      <c r="BP558" s="33"/>
      <c r="BQ558" s="33"/>
      <c r="BR558" s="33"/>
      <c r="BS558" s="33"/>
      <c r="BT558" s="33"/>
      <c r="BU558" s="33"/>
      <c r="BV558" s="33"/>
      <c r="BW558" s="33"/>
      <c r="BX558" s="33"/>
      <c r="BY558" s="33"/>
      <c r="BZ558" s="33"/>
      <c r="CA558" s="33"/>
      <c r="CB558" s="33"/>
      <c r="CC558" s="33"/>
      <c r="CD558" s="33"/>
      <c r="CE558" s="33"/>
      <c r="CF558" s="33"/>
      <c r="CG558" s="33"/>
      <c r="CH558" s="33"/>
      <c r="CI558" s="33"/>
      <c r="CJ558" s="33"/>
      <c r="CK558" s="33"/>
      <c r="CL558" s="33"/>
      <c r="CM558" s="33"/>
      <c r="CN558" s="33"/>
      <c r="CO558" s="33"/>
      <c r="CP558" s="33"/>
      <c r="CQ558" s="33"/>
      <c r="CR558" s="33"/>
      <c r="CS558" s="33"/>
      <c r="CT558" s="33"/>
      <c r="CU558" s="33"/>
      <c r="CV558" s="33"/>
      <c r="CW558" s="33"/>
      <c r="CX558" s="33"/>
      <c r="CY558" s="33"/>
      <c r="CZ558" s="33"/>
      <c r="DA558" s="33"/>
      <c r="DB558" s="33"/>
      <c r="DC558" s="33"/>
      <c r="DD558" s="33"/>
      <c r="DE558" s="33"/>
      <c r="DF558" s="33"/>
      <c r="DG558" s="33"/>
      <c r="DH558" s="33"/>
      <c r="DI558" s="33"/>
      <c r="DJ558" s="33"/>
      <c r="DK558" s="33"/>
      <c r="DL558" s="33"/>
      <c r="DM558" s="33"/>
      <c r="DN558" s="33"/>
      <c r="DO558" s="33"/>
      <c r="DP558" s="33"/>
      <c r="DQ558" s="33"/>
      <c r="DR558" s="33"/>
      <c r="DS558" s="33"/>
      <c r="DT558" s="33"/>
      <c r="DU558" s="33"/>
      <c r="DV558" s="33"/>
      <c r="DW558" s="33"/>
      <c r="DX558" s="33"/>
      <c r="DY558" s="33"/>
      <c r="DZ558" s="33"/>
      <c r="EA558" s="33"/>
      <c r="EB558" s="33"/>
      <c r="EC558" s="33"/>
      <c r="ED558" s="33"/>
      <c r="EE558" s="33"/>
      <c r="EF558" s="33"/>
      <c r="EG558" s="33"/>
      <c r="EH558" s="33"/>
      <c r="EI558" s="33"/>
      <c r="EJ558" s="33"/>
      <c r="EK558" s="33"/>
      <c r="EL558" s="33"/>
      <c r="EM558" s="33"/>
      <c r="EN558" s="33"/>
      <c r="EO558" s="33"/>
      <c r="EP558" s="33"/>
      <c r="EQ558" s="33"/>
      <c r="ER558" s="33"/>
      <c r="ES558" s="33"/>
      <c r="ET558" s="33"/>
      <c r="EU558" s="33"/>
      <c r="EV558" s="33"/>
      <c r="EW558" s="33"/>
      <c r="EX558" s="33"/>
      <c r="EY558" s="33"/>
      <c r="EZ558" s="33"/>
      <c r="FA558" s="33"/>
      <c r="FB558" s="33"/>
      <c r="FC558" s="33"/>
      <c r="FD558" s="33"/>
      <c r="FE558" s="33"/>
      <c r="FF558" s="33"/>
      <c r="FG558" s="33"/>
      <c r="FH558" s="33"/>
      <c r="FI558" s="33"/>
      <c r="FJ558" s="33"/>
      <c r="FK558" s="33"/>
      <c r="FL558" s="33"/>
      <c r="FM558" s="33"/>
      <c r="FN558" s="33"/>
      <c r="FO558" s="33"/>
      <c r="FP558" s="33"/>
      <c r="FQ558" s="33"/>
      <c r="FR558" s="33"/>
      <c r="FS558" s="33"/>
      <c r="FT558" s="33"/>
      <c r="FU558" s="33"/>
      <c r="FV558" s="33"/>
      <c r="FW558" s="33"/>
      <c r="FX558" s="33"/>
      <c r="FY558" s="33"/>
      <c r="FZ558" s="33"/>
      <c r="GA558" s="33"/>
      <c r="GB558" s="33"/>
      <c r="GC558" s="33"/>
      <c r="GD558" s="33"/>
      <c r="GE558" s="33"/>
      <c r="GF558" s="33"/>
      <c r="GG558" s="33"/>
      <c r="GH558" s="33"/>
      <c r="GI558" s="33"/>
      <c r="GJ558" s="33"/>
      <c r="GK558" s="33"/>
      <c r="GL558" s="33"/>
      <c r="GM558" s="33"/>
      <c r="GN558" s="33"/>
      <c r="GO558" s="33"/>
      <c r="GP558" s="33"/>
      <c r="GQ558" s="33"/>
      <c r="GR558" s="33"/>
      <c r="GS558" s="33"/>
      <c r="GT558" s="33"/>
      <c r="GU558" s="33"/>
      <c r="GV558" s="33"/>
      <c r="GW558" s="33"/>
      <c r="GX558" s="33"/>
      <c r="GY558" s="33"/>
      <c r="GZ558" s="33"/>
      <c r="HA558" s="33"/>
      <c r="HB558" s="33"/>
      <c r="HC558" s="33"/>
      <c r="HD558" s="33"/>
      <c r="HE558" s="33"/>
      <c r="HF558" s="33"/>
      <c r="HG558" s="33"/>
      <c r="HH558" s="33"/>
      <c r="HI558" s="33"/>
      <c r="HJ558" s="33"/>
      <c r="HK558" s="33"/>
      <c r="HL558" s="33"/>
      <c r="HM558" s="33"/>
      <c r="HN558" s="33"/>
      <c r="HO558" s="33"/>
      <c r="HP558" s="33"/>
      <c r="HQ558" s="33"/>
      <c r="HR558" s="33"/>
      <c r="HS558" s="33"/>
      <c r="HT558" s="33"/>
      <c r="HU558" s="33"/>
      <c r="HV558" s="33"/>
      <c r="HW558" s="33"/>
      <c r="HX558" s="33"/>
      <c r="HY558" s="33"/>
      <c r="HZ558" s="33"/>
      <c r="IA558" s="33"/>
    </row>
    <row r="559" spans="2:235" s="40" customFormat="1" ht="78.75" x14ac:dyDescent="0.25">
      <c r="B559" s="177"/>
      <c r="C559" s="80">
        <v>552</v>
      </c>
      <c r="D559" s="80" t="s">
        <v>3259</v>
      </c>
      <c r="E559" s="42" t="s">
        <v>1757</v>
      </c>
      <c r="F559" s="42" t="s">
        <v>1692</v>
      </c>
      <c r="G559" s="36" t="s">
        <v>3896</v>
      </c>
      <c r="H559" s="43">
        <v>42377</v>
      </c>
      <c r="I559" s="133">
        <v>1064000</v>
      </c>
      <c r="J559" s="38"/>
      <c r="K559" s="42" t="s">
        <v>3509</v>
      </c>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row>
    <row r="560" spans="2:235" s="40" customFormat="1" ht="47.25" x14ac:dyDescent="0.25">
      <c r="B560" s="177"/>
      <c r="C560" s="80">
        <v>553</v>
      </c>
      <c r="D560" s="80" t="s">
        <v>3250</v>
      </c>
      <c r="E560" s="42" t="s">
        <v>1757</v>
      </c>
      <c r="F560" s="45" t="s">
        <v>1693</v>
      </c>
      <c r="G560" s="36" t="s">
        <v>3897</v>
      </c>
      <c r="H560" s="43">
        <v>42343</v>
      </c>
      <c r="I560" s="146">
        <f>16617+18000</f>
        <v>34617</v>
      </c>
      <c r="J560" s="38"/>
      <c r="K560" s="42" t="s">
        <v>3510</v>
      </c>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c r="CJ560" s="33"/>
      <c r="CK560" s="33"/>
      <c r="CL560" s="33"/>
      <c r="CM560" s="33"/>
      <c r="CN560" s="33"/>
      <c r="CO560" s="33"/>
      <c r="CP560" s="33"/>
      <c r="CQ560" s="33"/>
      <c r="CR560" s="33"/>
      <c r="CS560" s="33"/>
      <c r="CT560" s="33"/>
      <c r="CU560" s="33"/>
      <c r="CV560" s="33"/>
      <c r="CW560" s="33"/>
      <c r="CX560" s="33"/>
      <c r="CY560" s="33"/>
      <c r="CZ560" s="33"/>
      <c r="DA560" s="33"/>
      <c r="DB560" s="33"/>
      <c r="DC560" s="33"/>
      <c r="DD560" s="33"/>
      <c r="DE560" s="33"/>
      <c r="DF560" s="33"/>
      <c r="DG560" s="33"/>
      <c r="DH560" s="33"/>
      <c r="DI560" s="33"/>
      <c r="DJ560" s="33"/>
      <c r="DK560" s="33"/>
      <c r="DL560" s="33"/>
      <c r="DM560" s="33"/>
      <c r="DN560" s="33"/>
      <c r="DO560" s="33"/>
      <c r="DP560" s="33"/>
      <c r="DQ560" s="33"/>
      <c r="DR560" s="33"/>
      <c r="DS560" s="33"/>
      <c r="DT560" s="33"/>
      <c r="DU560" s="33"/>
      <c r="DV560" s="33"/>
      <c r="DW560" s="33"/>
      <c r="DX560" s="33"/>
      <c r="DY560" s="33"/>
      <c r="DZ560" s="33"/>
      <c r="EA560" s="33"/>
      <c r="EB560" s="33"/>
      <c r="EC560" s="33"/>
      <c r="ED560" s="33"/>
      <c r="EE560" s="33"/>
      <c r="EF560" s="33"/>
      <c r="EG560" s="33"/>
      <c r="EH560" s="33"/>
      <c r="EI560" s="33"/>
      <c r="EJ560" s="33"/>
      <c r="EK560" s="33"/>
      <c r="EL560" s="33"/>
      <c r="EM560" s="33"/>
      <c r="EN560" s="33"/>
      <c r="EO560" s="33"/>
      <c r="EP560" s="33"/>
      <c r="EQ560" s="33"/>
      <c r="ER560" s="33"/>
      <c r="ES560" s="33"/>
      <c r="ET560" s="33"/>
      <c r="EU560" s="33"/>
      <c r="EV560" s="33"/>
      <c r="EW560" s="33"/>
      <c r="EX560" s="33"/>
      <c r="EY560" s="33"/>
      <c r="EZ560" s="33"/>
      <c r="FA560" s="33"/>
      <c r="FB560" s="33"/>
      <c r="FC560" s="33"/>
      <c r="FD560" s="33"/>
      <c r="FE560" s="33"/>
      <c r="FF560" s="33"/>
      <c r="FG560" s="33"/>
      <c r="FH560" s="33"/>
      <c r="FI560" s="33"/>
      <c r="FJ560" s="33"/>
      <c r="FK560" s="33"/>
      <c r="FL560" s="33"/>
      <c r="FM560" s="33"/>
      <c r="FN560" s="33"/>
      <c r="FO560" s="33"/>
      <c r="FP560" s="33"/>
      <c r="FQ560" s="33"/>
      <c r="FR560" s="33"/>
      <c r="FS560" s="33"/>
      <c r="FT560" s="33"/>
      <c r="FU560" s="33"/>
      <c r="FV560" s="33"/>
      <c r="FW560" s="33"/>
      <c r="FX560" s="33"/>
      <c r="FY560" s="33"/>
      <c r="FZ560" s="33"/>
      <c r="GA560" s="33"/>
      <c r="GB560" s="33"/>
      <c r="GC560" s="33"/>
      <c r="GD560" s="33"/>
      <c r="GE560" s="33"/>
      <c r="GF560" s="33"/>
      <c r="GG560" s="33"/>
      <c r="GH560" s="33"/>
      <c r="GI560" s="33"/>
      <c r="GJ560" s="33"/>
      <c r="GK560" s="33"/>
      <c r="GL560" s="33"/>
      <c r="GM560" s="33"/>
      <c r="GN560" s="33"/>
      <c r="GO560" s="33"/>
      <c r="GP560" s="33"/>
      <c r="GQ560" s="33"/>
      <c r="GR560" s="33"/>
      <c r="GS560" s="33"/>
      <c r="GT560" s="33"/>
      <c r="GU560" s="33"/>
      <c r="GV560" s="33"/>
      <c r="GW560" s="33"/>
      <c r="GX560" s="33"/>
      <c r="GY560" s="33"/>
      <c r="GZ560" s="33"/>
      <c r="HA560" s="33"/>
      <c r="HB560" s="33"/>
      <c r="HC560" s="33"/>
      <c r="HD560" s="33"/>
      <c r="HE560" s="33"/>
      <c r="HF560" s="33"/>
      <c r="HG560" s="33"/>
      <c r="HH560" s="33"/>
      <c r="HI560" s="33"/>
      <c r="HJ560" s="33"/>
      <c r="HK560" s="33"/>
      <c r="HL560" s="33"/>
      <c r="HM560" s="33"/>
      <c r="HN560" s="33"/>
      <c r="HO560" s="33"/>
      <c r="HP560" s="33"/>
      <c r="HQ560" s="33"/>
      <c r="HR560" s="33"/>
      <c r="HS560" s="33"/>
      <c r="HT560" s="33"/>
      <c r="HU560" s="33"/>
      <c r="HV560" s="33"/>
      <c r="HW560" s="33"/>
      <c r="HX560" s="33"/>
      <c r="HY560" s="33"/>
      <c r="HZ560" s="33"/>
      <c r="IA560" s="33"/>
    </row>
    <row r="561" spans="2:235" s="40" customFormat="1" ht="47.25" x14ac:dyDescent="0.25">
      <c r="B561" s="177"/>
      <c r="C561" s="80">
        <v>554</v>
      </c>
      <c r="D561" s="80" t="s">
        <v>3250</v>
      </c>
      <c r="E561" s="42" t="s">
        <v>1757</v>
      </c>
      <c r="F561" s="45" t="s">
        <v>1694</v>
      </c>
      <c r="G561" s="36">
        <v>257</v>
      </c>
      <c r="H561" s="43" t="s">
        <v>3832</v>
      </c>
      <c r="I561" s="146">
        <v>0</v>
      </c>
      <c r="J561" s="38"/>
      <c r="K561" s="42" t="s">
        <v>4638</v>
      </c>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c r="BO561" s="33"/>
      <c r="BP561" s="33"/>
      <c r="BQ561" s="33"/>
      <c r="BR561" s="33"/>
      <c r="BS561" s="33"/>
      <c r="BT561" s="33"/>
      <c r="BU561" s="33"/>
      <c r="BV561" s="33"/>
      <c r="BW561" s="33"/>
      <c r="BX561" s="33"/>
      <c r="BY561" s="33"/>
      <c r="BZ561" s="33"/>
      <c r="CA561" s="33"/>
      <c r="CB561" s="33"/>
      <c r="CC561" s="33"/>
      <c r="CD561" s="33"/>
      <c r="CE561" s="33"/>
      <c r="CF561" s="33"/>
      <c r="CG561" s="33"/>
      <c r="CH561" s="33"/>
      <c r="CI561" s="33"/>
      <c r="CJ561" s="33"/>
      <c r="CK561" s="33"/>
      <c r="CL561" s="33"/>
      <c r="CM561" s="33"/>
      <c r="CN561" s="33"/>
      <c r="CO561" s="33"/>
      <c r="CP561" s="33"/>
      <c r="CQ561" s="33"/>
      <c r="CR561" s="33"/>
      <c r="CS561" s="33"/>
      <c r="CT561" s="33"/>
      <c r="CU561" s="33"/>
      <c r="CV561" s="33"/>
      <c r="CW561" s="33"/>
      <c r="CX561" s="33"/>
      <c r="CY561" s="33"/>
      <c r="CZ561" s="33"/>
      <c r="DA561" s="33"/>
      <c r="DB561" s="33"/>
      <c r="DC561" s="33"/>
      <c r="DD561" s="33"/>
      <c r="DE561" s="33"/>
      <c r="DF561" s="33"/>
      <c r="DG561" s="33"/>
      <c r="DH561" s="33"/>
      <c r="DI561" s="33"/>
      <c r="DJ561" s="33"/>
      <c r="DK561" s="33"/>
      <c r="DL561" s="33"/>
      <c r="DM561" s="33"/>
      <c r="DN561" s="33"/>
      <c r="DO561" s="33"/>
      <c r="DP561" s="33"/>
      <c r="DQ561" s="33"/>
      <c r="DR561" s="33"/>
      <c r="DS561" s="33"/>
      <c r="DT561" s="33"/>
      <c r="DU561" s="33"/>
      <c r="DV561" s="33"/>
      <c r="DW561" s="33"/>
      <c r="DX561" s="33"/>
      <c r="DY561" s="33"/>
      <c r="DZ561" s="33"/>
      <c r="EA561" s="33"/>
      <c r="EB561" s="33"/>
      <c r="EC561" s="33"/>
      <c r="ED561" s="33"/>
      <c r="EE561" s="33"/>
      <c r="EF561" s="33"/>
      <c r="EG561" s="33"/>
      <c r="EH561" s="33"/>
      <c r="EI561" s="33"/>
      <c r="EJ561" s="33"/>
      <c r="EK561" s="33"/>
      <c r="EL561" s="33"/>
      <c r="EM561" s="33"/>
      <c r="EN561" s="33"/>
      <c r="EO561" s="33"/>
      <c r="EP561" s="33"/>
      <c r="EQ561" s="33"/>
      <c r="ER561" s="33"/>
      <c r="ES561" s="33"/>
      <c r="ET561" s="33"/>
      <c r="EU561" s="33"/>
      <c r="EV561" s="33"/>
      <c r="EW561" s="33"/>
      <c r="EX561" s="33"/>
      <c r="EY561" s="33"/>
      <c r="EZ561" s="33"/>
      <c r="FA561" s="33"/>
      <c r="FB561" s="33"/>
      <c r="FC561" s="33"/>
      <c r="FD561" s="33"/>
      <c r="FE561" s="33"/>
      <c r="FF561" s="33"/>
      <c r="FG561" s="33"/>
      <c r="FH561" s="33"/>
      <c r="FI561" s="33"/>
      <c r="FJ561" s="33"/>
      <c r="FK561" s="33"/>
      <c r="FL561" s="33"/>
      <c r="FM561" s="33"/>
      <c r="FN561" s="33"/>
      <c r="FO561" s="33"/>
      <c r="FP561" s="33"/>
      <c r="FQ561" s="33"/>
      <c r="FR561" s="33"/>
      <c r="FS561" s="33"/>
      <c r="FT561" s="33"/>
      <c r="FU561" s="33"/>
      <c r="FV561" s="33"/>
      <c r="FW561" s="33"/>
      <c r="FX561" s="33"/>
      <c r="FY561" s="33"/>
      <c r="FZ561" s="33"/>
      <c r="GA561" s="33"/>
      <c r="GB561" s="33"/>
      <c r="GC561" s="33"/>
      <c r="GD561" s="33"/>
      <c r="GE561" s="33"/>
      <c r="GF561" s="33"/>
      <c r="GG561" s="33"/>
      <c r="GH561" s="33"/>
      <c r="GI561" s="33"/>
      <c r="GJ561" s="33"/>
      <c r="GK561" s="33"/>
      <c r="GL561" s="33"/>
      <c r="GM561" s="33"/>
      <c r="GN561" s="33"/>
      <c r="GO561" s="33"/>
      <c r="GP561" s="33"/>
      <c r="GQ561" s="33"/>
      <c r="GR561" s="33"/>
      <c r="GS561" s="33"/>
      <c r="GT561" s="33"/>
      <c r="GU561" s="33"/>
      <c r="GV561" s="33"/>
      <c r="GW561" s="33"/>
      <c r="GX561" s="33"/>
      <c r="GY561" s="33"/>
      <c r="GZ561" s="33"/>
      <c r="HA561" s="33"/>
      <c r="HB561" s="33"/>
      <c r="HC561" s="33"/>
      <c r="HD561" s="33"/>
      <c r="HE561" s="33"/>
      <c r="HF561" s="33"/>
      <c r="HG561" s="33"/>
      <c r="HH561" s="33"/>
      <c r="HI561" s="33"/>
      <c r="HJ561" s="33"/>
      <c r="HK561" s="33"/>
      <c r="HL561" s="33"/>
      <c r="HM561" s="33"/>
      <c r="HN561" s="33"/>
      <c r="HO561" s="33"/>
      <c r="HP561" s="33"/>
      <c r="HQ561" s="33"/>
      <c r="HR561" s="33"/>
      <c r="HS561" s="33"/>
      <c r="HT561" s="33"/>
      <c r="HU561" s="33"/>
      <c r="HV561" s="33"/>
      <c r="HW561" s="33"/>
      <c r="HX561" s="33"/>
      <c r="HY561" s="33"/>
      <c r="HZ561" s="33"/>
      <c r="IA561" s="33"/>
    </row>
    <row r="562" spans="2:235" s="40" customFormat="1" ht="47.25" x14ac:dyDescent="0.25">
      <c r="B562" s="177"/>
      <c r="C562" s="80">
        <v>555</v>
      </c>
      <c r="D562" s="80" t="s">
        <v>3250</v>
      </c>
      <c r="E562" s="42" t="s">
        <v>1757</v>
      </c>
      <c r="F562" s="45" t="s">
        <v>1695</v>
      </c>
      <c r="G562" s="36">
        <v>257</v>
      </c>
      <c r="H562" s="43" t="s">
        <v>3832</v>
      </c>
      <c r="I562" s="133">
        <v>66000</v>
      </c>
      <c r="J562" s="38"/>
      <c r="K562" s="42" t="s">
        <v>3511</v>
      </c>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c r="BO562" s="33"/>
      <c r="BP562" s="33"/>
      <c r="BQ562" s="33"/>
      <c r="BR562" s="33"/>
      <c r="BS562" s="33"/>
      <c r="BT562" s="33"/>
      <c r="BU562" s="33"/>
      <c r="BV562" s="33"/>
      <c r="BW562" s="33"/>
      <c r="BX562" s="33"/>
      <c r="BY562" s="33"/>
      <c r="BZ562" s="33"/>
      <c r="CA562" s="33"/>
      <c r="CB562" s="33"/>
      <c r="CC562" s="33"/>
      <c r="CD562" s="33"/>
      <c r="CE562" s="33"/>
      <c r="CF562" s="33"/>
      <c r="CG562" s="33"/>
      <c r="CH562" s="33"/>
      <c r="CI562" s="33"/>
      <c r="CJ562" s="33"/>
      <c r="CK562" s="33"/>
      <c r="CL562" s="33"/>
      <c r="CM562" s="33"/>
      <c r="CN562" s="33"/>
      <c r="CO562" s="33"/>
      <c r="CP562" s="33"/>
      <c r="CQ562" s="33"/>
      <c r="CR562" s="33"/>
      <c r="CS562" s="33"/>
      <c r="CT562" s="33"/>
      <c r="CU562" s="33"/>
      <c r="CV562" s="33"/>
      <c r="CW562" s="33"/>
      <c r="CX562" s="33"/>
      <c r="CY562" s="33"/>
      <c r="CZ562" s="33"/>
      <c r="DA562" s="33"/>
      <c r="DB562" s="33"/>
      <c r="DC562" s="33"/>
      <c r="DD562" s="33"/>
      <c r="DE562" s="33"/>
      <c r="DF562" s="33"/>
      <c r="DG562" s="33"/>
      <c r="DH562" s="33"/>
      <c r="DI562" s="33"/>
      <c r="DJ562" s="33"/>
      <c r="DK562" s="33"/>
      <c r="DL562" s="33"/>
      <c r="DM562" s="33"/>
      <c r="DN562" s="33"/>
      <c r="DO562" s="33"/>
      <c r="DP562" s="33"/>
      <c r="DQ562" s="33"/>
      <c r="DR562" s="33"/>
      <c r="DS562" s="33"/>
      <c r="DT562" s="33"/>
      <c r="DU562" s="33"/>
      <c r="DV562" s="33"/>
      <c r="DW562" s="33"/>
      <c r="DX562" s="33"/>
      <c r="DY562" s="33"/>
      <c r="DZ562" s="33"/>
      <c r="EA562" s="33"/>
      <c r="EB562" s="33"/>
      <c r="EC562" s="33"/>
      <c r="ED562" s="33"/>
      <c r="EE562" s="33"/>
      <c r="EF562" s="33"/>
      <c r="EG562" s="33"/>
      <c r="EH562" s="33"/>
      <c r="EI562" s="33"/>
      <c r="EJ562" s="33"/>
      <c r="EK562" s="33"/>
      <c r="EL562" s="33"/>
      <c r="EM562" s="33"/>
      <c r="EN562" s="33"/>
      <c r="EO562" s="33"/>
      <c r="EP562" s="33"/>
      <c r="EQ562" s="33"/>
      <c r="ER562" s="33"/>
      <c r="ES562" s="33"/>
      <c r="ET562" s="33"/>
      <c r="EU562" s="33"/>
      <c r="EV562" s="33"/>
      <c r="EW562" s="33"/>
      <c r="EX562" s="33"/>
      <c r="EY562" s="33"/>
      <c r="EZ562" s="33"/>
      <c r="FA562" s="33"/>
      <c r="FB562" s="33"/>
      <c r="FC562" s="33"/>
      <c r="FD562" s="33"/>
      <c r="FE562" s="33"/>
      <c r="FF562" s="33"/>
      <c r="FG562" s="33"/>
      <c r="FH562" s="33"/>
      <c r="FI562" s="33"/>
      <c r="FJ562" s="33"/>
      <c r="FK562" s="33"/>
      <c r="FL562" s="33"/>
      <c r="FM562" s="33"/>
      <c r="FN562" s="33"/>
      <c r="FO562" s="33"/>
      <c r="FP562" s="33"/>
      <c r="FQ562" s="33"/>
      <c r="FR562" s="33"/>
      <c r="FS562" s="33"/>
      <c r="FT562" s="33"/>
      <c r="FU562" s="33"/>
      <c r="FV562" s="33"/>
      <c r="FW562" s="33"/>
      <c r="FX562" s="33"/>
      <c r="FY562" s="33"/>
      <c r="FZ562" s="33"/>
      <c r="GA562" s="33"/>
      <c r="GB562" s="33"/>
      <c r="GC562" s="33"/>
      <c r="GD562" s="33"/>
      <c r="GE562" s="33"/>
      <c r="GF562" s="33"/>
      <c r="GG562" s="33"/>
      <c r="GH562" s="33"/>
      <c r="GI562" s="33"/>
      <c r="GJ562" s="33"/>
      <c r="GK562" s="33"/>
      <c r="GL562" s="33"/>
      <c r="GM562" s="33"/>
      <c r="GN562" s="33"/>
      <c r="GO562" s="33"/>
      <c r="GP562" s="33"/>
      <c r="GQ562" s="33"/>
      <c r="GR562" s="33"/>
      <c r="GS562" s="33"/>
      <c r="GT562" s="33"/>
      <c r="GU562" s="33"/>
      <c r="GV562" s="33"/>
      <c r="GW562" s="33"/>
      <c r="GX562" s="33"/>
      <c r="GY562" s="33"/>
      <c r="GZ562" s="33"/>
      <c r="HA562" s="33"/>
      <c r="HB562" s="33"/>
      <c r="HC562" s="33"/>
      <c r="HD562" s="33"/>
      <c r="HE562" s="33"/>
      <c r="HF562" s="33"/>
      <c r="HG562" s="33"/>
      <c r="HH562" s="33"/>
      <c r="HI562" s="33"/>
      <c r="HJ562" s="33"/>
      <c r="HK562" s="33"/>
      <c r="HL562" s="33"/>
      <c r="HM562" s="33"/>
      <c r="HN562" s="33"/>
      <c r="HO562" s="33"/>
      <c r="HP562" s="33"/>
      <c r="HQ562" s="33"/>
      <c r="HR562" s="33"/>
      <c r="HS562" s="33"/>
      <c r="HT562" s="33"/>
      <c r="HU562" s="33"/>
      <c r="HV562" s="33"/>
      <c r="HW562" s="33"/>
      <c r="HX562" s="33"/>
      <c r="HY562" s="33"/>
      <c r="HZ562" s="33"/>
      <c r="IA562" s="33"/>
    </row>
    <row r="563" spans="2:235" s="40" customFormat="1" ht="47.25" x14ac:dyDescent="0.25">
      <c r="B563" s="177"/>
      <c r="C563" s="80">
        <v>556</v>
      </c>
      <c r="D563" s="80" t="s">
        <v>3250</v>
      </c>
      <c r="E563" s="42" t="s">
        <v>1757</v>
      </c>
      <c r="F563" s="45" t="s">
        <v>1696</v>
      </c>
      <c r="G563" s="36">
        <v>257</v>
      </c>
      <c r="H563" s="43" t="s">
        <v>3832</v>
      </c>
      <c r="I563" s="133">
        <v>0</v>
      </c>
      <c r="J563" s="38"/>
      <c r="K563" s="42" t="s">
        <v>4638</v>
      </c>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c r="BO563" s="33"/>
      <c r="BP563" s="33"/>
      <c r="BQ563" s="33"/>
      <c r="BR563" s="33"/>
      <c r="BS563" s="33"/>
      <c r="BT563" s="33"/>
      <c r="BU563" s="33"/>
      <c r="BV563" s="33"/>
      <c r="BW563" s="33"/>
      <c r="BX563" s="33"/>
      <c r="BY563" s="33"/>
      <c r="BZ563" s="33"/>
      <c r="CA563" s="33"/>
      <c r="CB563" s="33"/>
      <c r="CC563" s="33"/>
      <c r="CD563" s="33"/>
      <c r="CE563" s="33"/>
      <c r="CF563" s="33"/>
      <c r="CG563" s="33"/>
      <c r="CH563" s="33"/>
      <c r="CI563" s="33"/>
      <c r="CJ563" s="33"/>
      <c r="CK563" s="33"/>
      <c r="CL563" s="33"/>
      <c r="CM563" s="33"/>
      <c r="CN563" s="33"/>
      <c r="CO563" s="33"/>
      <c r="CP563" s="33"/>
      <c r="CQ563" s="33"/>
      <c r="CR563" s="33"/>
      <c r="CS563" s="33"/>
      <c r="CT563" s="33"/>
      <c r="CU563" s="33"/>
      <c r="CV563" s="33"/>
      <c r="CW563" s="33"/>
      <c r="CX563" s="33"/>
      <c r="CY563" s="33"/>
      <c r="CZ563" s="33"/>
      <c r="DA563" s="33"/>
      <c r="DB563" s="33"/>
      <c r="DC563" s="33"/>
      <c r="DD563" s="33"/>
      <c r="DE563" s="33"/>
      <c r="DF563" s="33"/>
      <c r="DG563" s="33"/>
      <c r="DH563" s="33"/>
      <c r="DI563" s="33"/>
      <c r="DJ563" s="33"/>
      <c r="DK563" s="33"/>
      <c r="DL563" s="33"/>
      <c r="DM563" s="33"/>
      <c r="DN563" s="33"/>
      <c r="DO563" s="33"/>
      <c r="DP563" s="33"/>
      <c r="DQ563" s="33"/>
      <c r="DR563" s="33"/>
      <c r="DS563" s="33"/>
      <c r="DT563" s="33"/>
      <c r="DU563" s="33"/>
      <c r="DV563" s="33"/>
      <c r="DW563" s="33"/>
      <c r="DX563" s="33"/>
      <c r="DY563" s="33"/>
      <c r="DZ563" s="33"/>
      <c r="EA563" s="33"/>
      <c r="EB563" s="33"/>
      <c r="EC563" s="33"/>
      <c r="ED563" s="33"/>
      <c r="EE563" s="33"/>
      <c r="EF563" s="33"/>
      <c r="EG563" s="33"/>
      <c r="EH563" s="33"/>
      <c r="EI563" s="33"/>
      <c r="EJ563" s="33"/>
      <c r="EK563" s="33"/>
      <c r="EL563" s="33"/>
      <c r="EM563" s="33"/>
      <c r="EN563" s="33"/>
      <c r="EO563" s="33"/>
      <c r="EP563" s="33"/>
      <c r="EQ563" s="33"/>
      <c r="ER563" s="33"/>
      <c r="ES563" s="33"/>
      <c r="ET563" s="33"/>
      <c r="EU563" s="33"/>
      <c r="EV563" s="33"/>
      <c r="EW563" s="33"/>
      <c r="EX563" s="33"/>
      <c r="EY563" s="33"/>
      <c r="EZ563" s="33"/>
      <c r="FA563" s="33"/>
      <c r="FB563" s="33"/>
      <c r="FC563" s="33"/>
      <c r="FD563" s="33"/>
      <c r="FE563" s="33"/>
      <c r="FF563" s="33"/>
      <c r="FG563" s="33"/>
      <c r="FH563" s="33"/>
      <c r="FI563" s="33"/>
      <c r="FJ563" s="33"/>
      <c r="FK563" s="33"/>
      <c r="FL563" s="33"/>
      <c r="FM563" s="33"/>
      <c r="FN563" s="33"/>
      <c r="FO563" s="33"/>
      <c r="FP563" s="33"/>
      <c r="FQ563" s="33"/>
      <c r="FR563" s="33"/>
      <c r="FS563" s="33"/>
      <c r="FT563" s="33"/>
      <c r="FU563" s="33"/>
      <c r="FV563" s="33"/>
      <c r="FW563" s="33"/>
      <c r="FX563" s="33"/>
      <c r="FY563" s="33"/>
      <c r="FZ563" s="33"/>
      <c r="GA563" s="33"/>
      <c r="GB563" s="33"/>
      <c r="GC563" s="33"/>
      <c r="GD563" s="33"/>
      <c r="GE563" s="33"/>
      <c r="GF563" s="33"/>
      <c r="GG563" s="33"/>
      <c r="GH563" s="33"/>
      <c r="GI563" s="33"/>
      <c r="GJ563" s="33"/>
      <c r="GK563" s="33"/>
      <c r="GL563" s="33"/>
      <c r="GM563" s="33"/>
      <c r="GN563" s="33"/>
      <c r="GO563" s="33"/>
      <c r="GP563" s="33"/>
      <c r="GQ563" s="33"/>
      <c r="GR563" s="33"/>
      <c r="GS563" s="33"/>
      <c r="GT563" s="33"/>
      <c r="GU563" s="33"/>
      <c r="GV563" s="33"/>
      <c r="GW563" s="33"/>
      <c r="GX563" s="33"/>
      <c r="GY563" s="33"/>
      <c r="GZ563" s="33"/>
      <c r="HA563" s="33"/>
      <c r="HB563" s="33"/>
      <c r="HC563" s="33"/>
      <c r="HD563" s="33"/>
      <c r="HE563" s="33"/>
      <c r="HF563" s="33"/>
      <c r="HG563" s="33"/>
      <c r="HH563" s="33"/>
      <c r="HI563" s="33"/>
      <c r="HJ563" s="33"/>
      <c r="HK563" s="33"/>
      <c r="HL563" s="33"/>
      <c r="HM563" s="33"/>
      <c r="HN563" s="33"/>
      <c r="HO563" s="33"/>
      <c r="HP563" s="33"/>
      <c r="HQ563" s="33"/>
      <c r="HR563" s="33"/>
      <c r="HS563" s="33"/>
      <c r="HT563" s="33"/>
      <c r="HU563" s="33"/>
      <c r="HV563" s="33"/>
      <c r="HW563" s="33"/>
      <c r="HX563" s="33"/>
      <c r="HY563" s="33"/>
      <c r="HZ563" s="33"/>
      <c r="IA563" s="33"/>
    </row>
    <row r="564" spans="2:235" s="40" customFormat="1" ht="47.25" x14ac:dyDescent="0.25">
      <c r="B564" s="177"/>
      <c r="C564" s="80">
        <v>557</v>
      </c>
      <c r="D564" s="80" t="s">
        <v>3250</v>
      </c>
      <c r="E564" s="42" t="s">
        <v>1757</v>
      </c>
      <c r="F564" s="45" t="s">
        <v>1697</v>
      </c>
      <c r="G564" s="36">
        <v>257</v>
      </c>
      <c r="H564" s="43" t="s">
        <v>3832</v>
      </c>
      <c r="I564" s="133">
        <v>0</v>
      </c>
      <c r="J564" s="38"/>
      <c r="K564" s="42" t="s">
        <v>4638</v>
      </c>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c r="BO564" s="33"/>
      <c r="BP564" s="33"/>
      <c r="BQ564" s="33"/>
      <c r="BR564" s="33"/>
      <c r="BS564" s="33"/>
      <c r="BT564" s="33"/>
      <c r="BU564" s="33"/>
      <c r="BV564" s="33"/>
      <c r="BW564" s="33"/>
      <c r="BX564" s="33"/>
      <c r="BY564" s="33"/>
      <c r="BZ564" s="33"/>
      <c r="CA564" s="33"/>
      <c r="CB564" s="33"/>
      <c r="CC564" s="33"/>
      <c r="CD564" s="33"/>
      <c r="CE564" s="33"/>
      <c r="CF564" s="33"/>
      <c r="CG564" s="33"/>
      <c r="CH564" s="33"/>
      <c r="CI564" s="33"/>
      <c r="CJ564" s="33"/>
      <c r="CK564" s="33"/>
      <c r="CL564" s="33"/>
      <c r="CM564" s="33"/>
      <c r="CN564" s="33"/>
      <c r="CO564" s="33"/>
      <c r="CP564" s="33"/>
      <c r="CQ564" s="33"/>
      <c r="CR564" s="33"/>
      <c r="CS564" s="33"/>
      <c r="CT564" s="33"/>
      <c r="CU564" s="33"/>
      <c r="CV564" s="33"/>
      <c r="CW564" s="33"/>
      <c r="CX564" s="33"/>
      <c r="CY564" s="33"/>
      <c r="CZ564" s="33"/>
      <c r="DA564" s="33"/>
      <c r="DB564" s="33"/>
      <c r="DC564" s="33"/>
      <c r="DD564" s="33"/>
      <c r="DE564" s="33"/>
      <c r="DF564" s="33"/>
      <c r="DG564" s="33"/>
      <c r="DH564" s="33"/>
      <c r="DI564" s="33"/>
      <c r="DJ564" s="33"/>
      <c r="DK564" s="33"/>
      <c r="DL564" s="33"/>
      <c r="DM564" s="33"/>
      <c r="DN564" s="33"/>
      <c r="DO564" s="33"/>
      <c r="DP564" s="33"/>
      <c r="DQ564" s="33"/>
      <c r="DR564" s="33"/>
      <c r="DS564" s="33"/>
      <c r="DT564" s="33"/>
      <c r="DU564" s="33"/>
      <c r="DV564" s="33"/>
      <c r="DW564" s="33"/>
      <c r="DX564" s="33"/>
      <c r="DY564" s="33"/>
      <c r="DZ564" s="33"/>
      <c r="EA564" s="33"/>
      <c r="EB564" s="33"/>
      <c r="EC564" s="33"/>
      <c r="ED564" s="33"/>
      <c r="EE564" s="33"/>
      <c r="EF564" s="33"/>
      <c r="EG564" s="33"/>
      <c r="EH564" s="33"/>
      <c r="EI564" s="33"/>
      <c r="EJ564" s="33"/>
      <c r="EK564" s="33"/>
      <c r="EL564" s="33"/>
      <c r="EM564" s="33"/>
      <c r="EN564" s="33"/>
      <c r="EO564" s="33"/>
      <c r="EP564" s="33"/>
      <c r="EQ564" s="33"/>
      <c r="ER564" s="33"/>
      <c r="ES564" s="33"/>
      <c r="ET564" s="33"/>
      <c r="EU564" s="33"/>
      <c r="EV564" s="33"/>
      <c r="EW564" s="33"/>
      <c r="EX564" s="33"/>
      <c r="EY564" s="33"/>
      <c r="EZ564" s="33"/>
      <c r="FA564" s="33"/>
      <c r="FB564" s="33"/>
      <c r="FC564" s="33"/>
      <c r="FD564" s="33"/>
      <c r="FE564" s="33"/>
      <c r="FF564" s="33"/>
      <c r="FG564" s="33"/>
      <c r="FH564" s="33"/>
      <c r="FI564" s="33"/>
      <c r="FJ564" s="33"/>
      <c r="FK564" s="33"/>
      <c r="FL564" s="33"/>
      <c r="FM564" s="33"/>
      <c r="FN564" s="33"/>
      <c r="FO564" s="33"/>
      <c r="FP564" s="33"/>
      <c r="FQ564" s="33"/>
      <c r="FR564" s="33"/>
      <c r="FS564" s="33"/>
      <c r="FT564" s="33"/>
      <c r="FU564" s="33"/>
      <c r="FV564" s="33"/>
      <c r="FW564" s="33"/>
      <c r="FX564" s="33"/>
      <c r="FY564" s="33"/>
      <c r="FZ564" s="33"/>
      <c r="GA564" s="33"/>
      <c r="GB564" s="33"/>
      <c r="GC564" s="33"/>
      <c r="GD564" s="33"/>
      <c r="GE564" s="33"/>
      <c r="GF564" s="33"/>
      <c r="GG564" s="33"/>
      <c r="GH564" s="33"/>
      <c r="GI564" s="33"/>
      <c r="GJ564" s="33"/>
      <c r="GK564" s="33"/>
      <c r="GL564" s="33"/>
      <c r="GM564" s="33"/>
      <c r="GN564" s="33"/>
      <c r="GO564" s="33"/>
      <c r="GP564" s="33"/>
      <c r="GQ564" s="33"/>
      <c r="GR564" s="33"/>
      <c r="GS564" s="33"/>
      <c r="GT564" s="33"/>
      <c r="GU564" s="33"/>
      <c r="GV564" s="33"/>
      <c r="GW564" s="33"/>
      <c r="GX564" s="33"/>
      <c r="GY564" s="33"/>
      <c r="GZ564" s="33"/>
      <c r="HA564" s="33"/>
      <c r="HB564" s="33"/>
      <c r="HC564" s="33"/>
      <c r="HD564" s="33"/>
      <c r="HE564" s="33"/>
      <c r="HF564" s="33"/>
      <c r="HG564" s="33"/>
      <c r="HH564" s="33"/>
      <c r="HI564" s="33"/>
      <c r="HJ564" s="33"/>
      <c r="HK564" s="33"/>
      <c r="HL564" s="33"/>
      <c r="HM564" s="33"/>
      <c r="HN564" s="33"/>
      <c r="HO564" s="33"/>
      <c r="HP564" s="33"/>
      <c r="HQ564" s="33"/>
      <c r="HR564" s="33"/>
      <c r="HS564" s="33"/>
      <c r="HT564" s="33"/>
      <c r="HU564" s="33"/>
      <c r="HV564" s="33"/>
      <c r="HW564" s="33"/>
      <c r="HX564" s="33"/>
      <c r="HY564" s="33"/>
      <c r="HZ564" s="33"/>
      <c r="IA564" s="33"/>
    </row>
    <row r="565" spans="2:235" s="40" customFormat="1" ht="31.5" x14ac:dyDescent="0.25">
      <c r="B565" s="177"/>
      <c r="C565" s="80">
        <v>558</v>
      </c>
      <c r="D565" s="80" t="s">
        <v>3250</v>
      </c>
      <c r="E565" s="42" t="s">
        <v>1757</v>
      </c>
      <c r="F565" s="42" t="s">
        <v>1698</v>
      </c>
      <c r="G565" s="36" t="s">
        <v>3898</v>
      </c>
      <c r="H565" s="43" t="s">
        <v>3832</v>
      </c>
      <c r="I565" s="133">
        <v>13000</v>
      </c>
      <c r="J565" s="38"/>
      <c r="K565" s="42" t="s">
        <v>3512</v>
      </c>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row>
    <row r="566" spans="2:235" s="40" customFormat="1" ht="47.25" x14ac:dyDescent="0.25">
      <c r="B566" s="177"/>
      <c r="C566" s="80">
        <v>559</v>
      </c>
      <c r="D566" s="80" t="s">
        <v>3250</v>
      </c>
      <c r="E566" s="42" t="s">
        <v>1757</v>
      </c>
      <c r="F566" s="42" t="s">
        <v>1699</v>
      </c>
      <c r="G566" s="36" t="s">
        <v>3898</v>
      </c>
      <c r="H566" s="43" t="s">
        <v>3832</v>
      </c>
      <c r="I566" s="133">
        <v>39100</v>
      </c>
      <c r="J566" s="38"/>
      <c r="K566" s="42" t="s">
        <v>3513</v>
      </c>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3"/>
      <c r="FH566" s="33"/>
      <c r="FI566" s="33"/>
      <c r="FJ566" s="33"/>
      <c r="FK566" s="33"/>
      <c r="FL566" s="33"/>
      <c r="FM566" s="33"/>
      <c r="FN566" s="33"/>
      <c r="FO566" s="33"/>
      <c r="FP566" s="33"/>
      <c r="FQ566" s="33"/>
      <c r="FR566" s="33"/>
      <c r="FS566" s="33"/>
      <c r="FT566" s="33"/>
      <c r="FU566" s="33"/>
      <c r="FV566" s="33"/>
      <c r="FW566" s="33"/>
      <c r="FX566" s="33"/>
      <c r="FY566" s="33"/>
      <c r="FZ566" s="33"/>
      <c r="GA566" s="33"/>
      <c r="GB566" s="33"/>
      <c r="GC566" s="33"/>
      <c r="GD566" s="33"/>
      <c r="GE566" s="33"/>
      <c r="GF566" s="33"/>
      <c r="GG566" s="33"/>
      <c r="GH566" s="33"/>
      <c r="GI566" s="33"/>
      <c r="GJ566" s="33"/>
      <c r="GK566" s="33"/>
      <c r="GL566" s="33"/>
      <c r="GM566" s="33"/>
      <c r="GN566" s="33"/>
      <c r="GO566" s="33"/>
      <c r="GP566" s="33"/>
      <c r="GQ566" s="33"/>
      <c r="GR566" s="33"/>
      <c r="GS566" s="33"/>
      <c r="GT566" s="33"/>
      <c r="GU566" s="33"/>
      <c r="GV566" s="33"/>
      <c r="GW566" s="33"/>
      <c r="GX566" s="33"/>
      <c r="GY566" s="33"/>
      <c r="GZ566" s="33"/>
      <c r="HA566" s="33"/>
      <c r="HB566" s="33"/>
      <c r="HC566" s="33"/>
      <c r="HD566" s="33"/>
      <c r="HE566" s="33"/>
      <c r="HF566" s="33"/>
      <c r="HG566" s="33"/>
      <c r="HH566" s="33"/>
      <c r="HI566" s="33"/>
      <c r="HJ566" s="33"/>
      <c r="HK566" s="33"/>
      <c r="HL566" s="33"/>
      <c r="HM566" s="33"/>
      <c r="HN566" s="33"/>
      <c r="HO566" s="33"/>
      <c r="HP566" s="33"/>
      <c r="HQ566" s="33"/>
      <c r="HR566" s="33"/>
      <c r="HS566" s="33"/>
      <c r="HT566" s="33"/>
      <c r="HU566" s="33"/>
      <c r="HV566" s="33"/>
      <c r="HW566" s="33"/>
      <c r="HX566" s="33"/>
      <c r="HY566" s="33"/>
      <c r="HZ566" s="33"/>
      <c r="IA566" s="33"/>
    </row>
    <row r="567" spans="2:235" s="40" customFormat="1" ht="47.25" x14ac:dyDescent="0.25">
      <c r="B567" s="177"/>
      <c r="C567" s="80">
        <v>560</v>
      </c>
      <c r="D567" s="80" t="s">
        <v>3393</v>
      </c>
      <c r="E567" s="42" t="s">
        <v>1757</v>
      </c>
      <c r="F567" s="45" t="s">
        <v>1700</v>
      </c>
      <c r="G567" s="36" t="s">
        <v>3899</v>
      </c>
      <c r="H567" s="43">
        <v>41397</v>
      </c>
      <c r="I567" s="133">
        <v>12600</v>
      </c>
      <c r="J567" s="38"/>
      <c r="K567" s="42" t="s">
        <v>3514</v>
      </c>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c r="BX567" s="33"/>
      <c r="BY567" s="33"/>
      <c r="BZ567" s="33"/>
      <c r="CA567" s="33"/>
      <c r="CB567" s="33"/>
      <c r="CC567" s="33"/>
      <c r="CD567" s="33"/>
      <c r="CE567" s="33"/>
      <c r="CF567" s="33"/>
      <c r="CG567" s="33"/>
      <c r="CH567" s="33"/>
      <c r="CI567" s="33"/>
      <c r="CJ567" s="33"/>
      <c r="CK567" s="33"/>
      <c r="CL567" s="33"/>
      <c r="CM567" s="33"/>
      <c r="CN567" s="33"/>
      <c r="CO567" s="33"/>
      <c r="CP567" s="33"/>
      <c r="CQ567" s="33"/>
      <c r="CR567" s="33"/>
      <c r="CS567" s="33"/>
      <c r="CT567" s="33"/>
      <c r="CU567" s="33"/>
      <c r="CV567" s="33"/>
      <c r="CW567" s="33"/>
      <c r="CX567" s="33"/>
      <c r="CY567" s="33"/>
      <c r="CZ567" s="33"/>
      <c r="DA567" s="33"/>
      <c r="DB567" s="33"/>
      <c r="DC567" s="33"/>
      <c r="DD567" s="33"/>
      <c r="DE567" s="33"/>
      <c r="DF567" s="33"/>
      <c r="DG567" s="33"/>
      <c r="DH567" s="33"/>
      <c r="DI567" s="33"/>
      <c r="DJ567" s="33"/>
      <c r="DK567" s="33"/>
      <c r="DL567" s="33"/>
      <c r="DM567" s="33"/>
      <c r="DN567" s="33"/>
      <c r="DO567" s="33"/>
      <c r="DP567" s="33"/>
      <c r="DQ567" s="33"/>
      <c r="DR567" s="33"/>
      <c r="DS567" s="33"/>
      <c r="DT567" s="33"/>
      <c r="DU567" s="33"/>
      <c r="DV567" s="33"/>
      <c r="DW567" s="33"/>
      <c r="DX567" s="33"/>
      <c r="DY567" s="33"/>
      <c r="DZ567" s="33"/>
      <c r="EA567" s="33"/>
      <c r="EB567" s="33"/>
      <c r="EC567" s="33"/>
      <c r="ED567" s="33"/>
      <c r="EE567" s="33"/>
      <c r="EF567" s="33"/>
      <c r="EG567" s="33"/>
      <c r="EH567" s="33"/>
      <c r="EI567" s="33"/>
      <c r="EJ567" s="33"/>
      <c r="EK567" s="33"/>
      <c r="EL567" s="33"/>
      <c r="EM567" s="33"/>
      <c r="EN567" s="33"/>
      <c r="EO567" s="33"/>
      <c r="EP567" s="33"/>
      <c r="EQ567" s="33"/>
      <c r="ER567" s="33"/>
      <c r="ES567" s="33"/>
      <c r="ET567" s="33"/>
      <c r="EU567" s="33"/>
      <c r="EV567" s="33"/>
      <c r="EW567" s="33"/>
      <c r="EX567" s="33"/>
      <c r="EY567" s="33"/>
      <c r="EZ567" s="33"/>
      <c r="FA567" s="33"/>
      <c r="FB567" s="33"/>
      <c r="FC567" s="33"/>
      <c r="FD567" s="33"/>
      <c r="FE567" s="33"/>
      <c r="FF567" s="33"/>
      <c r="FG567" s="33"/>
      <c r="FH567" s="33"/>
      <c r="FI567" s="33"/>
      <c r="FJ567" s="33"/>
      <c r="FK567" s="33"/>
      <c r="FL567" s="33"/>
      <c r="FM567" s="33"/>
      <c r="FN567" s="33"/>
      <c r="FO567" s="33"/>
      <c r="FP567" s="33"/>
      <c r="FQ567" s="33"/>
      <c r="FR567" s="33"/>
      <c r="FS567" s="33"/>
      <c r="FT567" s="33"/>
      <c r="FU567" s="33"/>
      <c r="FV567" s="33"/>
      <c r="FW567" s="33"/>
      <c r="FX567" s="33"/>
      <c r="FY567" s="33"/>
      <c r="FZ567" s="33"/>
      <c r="GA567" s="33"/>
      <c r="GB567" s="33"/>
      <c r="GC567" s="33"/>
      <c r="GD567" s="33"/>
      <c r="GE567" s="33"/>
      <c r="GF567" s="33"/>
      <c r="GG567" s="33"/>
      <c r="GH567" s="33"/>
      <c r="GI567" s="33"/>
      <c r="GJ567" s="33"/>
      <c r="GK567" s="33"/>
      <c r="GL567" s="33"/>
      <c r="GM567" s="33"/>
      <c r="GN567" s="33"/>
      <c r="GO567" s="33"/>
      <c r="GP567" s="33"/>
      <c r="GQ567" s="33"/>
      <c r="GR567" s="33"/>
      <c r="GS567" s="33"/>
      <c r="GT567" s="33"/>
      <c r="GU567" s="33"/>
      <c r="GV567" s="33"/>
      <c r="GW567" s="33"/>
      <c r="GX567" s="33"/>
      <c r="GY567" s="33"/>
      <c r="GZ567" s="33"/>
      <c r="HA567" s="33"/>
      <c r="HB567" s="33"/>
      <c r="HC567" s="33"/>
      <c r="HD567" s="33"/>
      <c r="HE567" s="33"/>
      <c r="HF567" s="33"/>
      <c r="HG567" s="33"/>
      <c r="HH567" s="33"/>
      <c r="HI567" s="33"/>
      <c r="HJ567" s="33"/>
      <c r="HK567" s="33"/>
      <c r="HL567" s="33"/>
      <c r="HM567" s="33"/>
      <c r="HN567" s="33"/>
      <c r="HO567" s="33"/>
      <c r="HP567" s="33"/>
      <c r="HQ567" s="33"/>
      <c r="HR567" s="33"/>
      <c r="HS567" s="33"/>
      <c r="HT567" s="33"/>
      <c r="HU567" s="33"/>
      <c r="HV567" s="33"/>
      <c r="HW567" s="33"/>
      <c r="HX567" s="33"/>
      <c r="HY567" s="33"/>
      <c r="HZ567" s="33"/>
      <c r="IA567" s="33"/>
    </row>
    <row r="568" spans="2:235" s="40" customFormat="1" ht="47.25" x14ac:dyDescent="0.25">
      <c r="B568" s="177"/>
      <c r="C568" s="80">
        <v>561</v>
      </c>
      <c r="D568" s="80" t="s">
        <v>3394</v>
      </c>
      <c r="E568" s="42" t="s">
        <v>1757</v>
      </c>
      <c r="F568" s="45" t="s">
        <v>1701</v>
      </c>
      <c r="G568" s="36" t="s">
        <v>3900</v>
      </c>
      <c r="H568" s="43">
        <v>42141</v>
      </c>
      <c r="I568" s="133">
        <v>25500</v>
      </c>
      <c r="J568" s="38"/>
      <c r="K568" s="82" t="s">
        <v>3515</v>
      </c>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c r="BX568" s="33"/>
      <c r="BY568" s="33"/>
      <c r="BZ568" s="33"/>
      <c r="CA568" s="33"/>
      <c r="CB568" s="33"/>
      <c r="CC568" s="33"/>
      <c r="CD568" s="33"/>
      <c r="CE568" s="33"/>
      <c r="CF568" s="33"/>
      <c r="CG568" s="33"/>
      <c r="CH568" s="33"/>
      <c r="CI568" s="33"/>
      <c r="CJ568" s="33"/>
      <c r="CK568" s="33"/>
      <c r="CL568" s="33"/>
      <c r="CM568" s="33"/>
      <c r="CN568" s="33"/>
      <c r="CO568" s="33"/>
      <c r="CP568" s="33"/>
      <c r="CQ568" s="33"/>
      <c r="CR568" s="33"/>
      <c r="CS568" s="33"/>
      <c r="CT568" s="33"/>
      <c r="CU568" s="33"/>
      <c r="CV568" s="33"/>
      <c r="CW568" s="33"/>
      <c r="CX568" s="33"/>
      <c r="CY568" s="33"/>
      <c r="CZ568" s="33"/>
      <c r="DA568" s="33"/>
      <c r="DB568" s="33"/>
      <c r="DC568" s="33"/>
      <c r="DD568" s="33"/>
      <c r="DE568" s="33"/>
      <c r="DF568" s="33"/>
      <c r="DG568" s="33"/>
      <c r="DH568" s="33"/>
      <c r="DI568" s="33"/>
      <c r="DJ568" s="33"/>
      <c r="DK568" s="33"/>
      <c r="DL568" s="33"/>
      <c r="DM568" s="33"/>
      <c r="DN568" s="33"/>
      <c r="DO568" s="33"/>
      <c r="DP568" s="33"/>
      <c r="DQ568" s="33"/>
      <c r="DR568" s="33"/>
      <c r="DS568" s="33"/>
      <c r="DT568" s="33"/>
      <c r="DU568" s="33"/>
      <c r="DV568" s="33"/>
      <c r="DW568" s="33"/>
      <c r="DX568" s="33"/>
      <c r="DY568" s="33"/>
      <c r="DZ568" s="33"/>
      <c r="EA568" s="33"/>
      <c r="EB568" s="33"/>
      <c r="EC568" s="33"/>
      <c r="ED568" s="33"/>
      <c r="EE568" s="33"/>
      <c r="EF568" s="33"/>
      <c r="EG568" s="33"/>
      <c r="EH568" s="33"/>
      <c r="EI568" s="33"/>
      <c r="EJ568" s="33"/>
      <c r="EK568" s="33"/>
      <c r="EL568" s="33"/>
      <c r="EM568" s="33"/>
      <c r="EN568" s="33"/>
      <c r="EO568" s="33"/>
      <c r="EP568" s="33"/>
      <c r="EQ568" s="33"/>
      <c r="ER568" s="33"/>
      <c r="ES568" s="33"/>
      <c r="ET568" s="33"/>
      <c r="EU568" s="33"/>
      <c r="EV568" s="33"/>
      <c r="EW568" s="33"/>
      <c r="EX568" s="33"/>
      <c r="EY568" s="33"/>
      <c r="EZ568" s="33"/>
      <c r="FA568" s="33"/>
      <c r="FB568" s="33"/>
      <c r="FC568" s="33"/>
      <c r="FD568" s="33"/>
      <c r="FE568" s="33"/>
      <c r="FF568" s="33"/>
      <c r="FG568" s="33"/>
      <c r="FH568" s="33"/>
      <c r="FI568" s="33"/>
      <c r="FJ568" s="33"/>
      <c r="FK568" s="33"/>
      <c r="FL568" s="33"/>
      <c r="FM568" s="33"/>
      <c r="FN568" s="33"/>
      <c r="FO568" s="33"/>
      <c r="FP568" s="33"/>
      <c r="FQ568" s="33"/>
      <c r="FR568" s="33"/>
      <c r="FS568" s="33"/>
      <c r="FT568" s="33"/>
      <c r="FU568" s="33"/>
      <c r="FV568" s="33"/>
      <c r="FW568" s="33"/>
      <c r="FX568" s="33"/>
      <c r="FY568" s="33"/>
      <c r="FZ568" s="33"/>
      <c r="GA568" s="33"/>
      <c r="GB568" s="33"/>
      <c r="GC568" s="33"/>
      <c r="GD568" s="33"/>
      <c r="GE568" s="33"/>
      <c r="GF568" s="33"/>
      <c r="GG568" s="33"/>
      <c r="GH568" s="33"/>
      <c r="GI568" s="33"/>
      <c r="GJ568" s="33"/>
      <c r="GK568" s="33"/>
      <c r="GL568" s="33"/>
      <c r="GM568" s="33"/>
      <c r="GN568" s="33"/>
      <c r="GO568" s="33"/>
      <c r="GP568" s="33"/>
      <c r="GQ568" s="33"/>
      <c r="GR568" s="33"/>
      <c r="GS568" s="33"/>
      <c r="GT568" s="33"/>
      <c r="GU568" s="33"/>
      <c r="GV568" s="33"/>
      <c r="GW568" s="33"/>
      <c r="GX568" s="33"/>
      <c r="GY568" s="33"/>
      <c r="GZ568" s="33"/>
      <c r="HA568" s="33"/>
      <c r="HB568" s="33"/>
      <c r="HC568" s="33"/>
      <c r="HD568" s="33"/>
      <c r="HE568" s="33"/>
      <c r="HF568" s="33"/>
      <c r="HG568" s="33"/>
      <c r="HH568" s="33"/>
      <c r="HI568" s="33"/>
      <c r="HJ568" s="33"/>
      <c r="HK568" s="33"/>
      <c r="HL568" s="33"/>
      <c r="HM568" s="33"/>
      <c r="HN568" s="33"/>
      <c r="HO568" s="33"/>
      <c r="HP568" s="33"/>
      <c r="HQ568" s="33"/>
      <c r="HR568" s="33"/>
      <c r="HS568" s="33"/>
      <c r="HT568" s="33"/>
      <c r="HU568" s="33"/>
      <c r="HV568" s="33"/>
      <c r="HW568" s="33"/>
      <c r="HX568" s="33"/>
      <c r="HY568" s="33"/>
      <c r="HZ568" s="33"/>
      <c r="IA568" s="33"/>
    </row>
    <row r="569" spans="2:235" s="40" customFormat="1" ht="47.25" x14ac:dyDescent="0.25">
      <c r="B569" s="177"/>
      <c r="C569" s="80">
        <v>562</v>
      </c>
      <c r="D569" s="80" t="s">
        <v>3395</v>
      </c>
      <c r="E569" s="42" t="s">
        <v>1757</v>
      </c>
      <c r="F569" s="45" t="s">
        <v>1702</v>
      </c>
      <c r="G569" s="36" t="s">
        <v>3901</v>
      </c>
      <c r="H569" s="43">
        <v>42147</v>
      </c>
      <c r="I569" s="133">
        <v>30000</v>
      </c>
      <c r="J569" s="38"/>
      <c r="K569" s="42" t="s">
        <v>2536</v>
      </c>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c r="BX569" s="33"/>
      <c r="BY569" s="33"/>
      <c r="BZ569" s="33"/>
      <c r="CA569" s="33"/>
      <c r="CB569" s="33"/>
      <c r="CC569" s="33"/>
      <c r="CD569" s="33"/>
      <c r="CE569" s="33"/>
      <c r="CF569" s="33"/>
      <c r="CG569" s="33"/>
      <c r="CH569" s="33"/>
      <c r="CI569" s="33"/>
      <c r="CJ569" s="33"/>
      <c r="CK569" s="33"/>
      <c r="CL569" s="33"/>
      <c r="CM569" s="33"/>
      <c r="CN569" s="33"/>
      <c r="CO569" s="33"/>
      <c r="CP569" s="33"/>
      <c r="CQ569" s="33"/>
      <c r="CR569" s="33"/>
      <c r="CS569" s="33"/>
      <c r="CT569" s="33"/>
      <c r="CU569" s="33"/>
      <c r="CV569" s="33"/>
      <c r="CW569" s="33"/>
      <c r="CX569" s="33"/>
      <c r="CY569" s="33"/>
      <c r="CZ569" s="33"/>
      <c r="DA569" s="33"/>
      <c r="DB569" s="33"/>
      <c r="DC569" s="33"/>
      <c r="DD569" s="33"/>
      <c r="DE569" s="33"/>
      <c r="DF569" s="33"/>
      <c r="DG569" s="33"/>
      <c r="DH569" s="33"/>
      <c r="DI569" s="33"/>
      <c r="DJ569" s="33"/>
      <c r="DK569" s="33"/>
      <c r="DL569" s="33"/>
      <c r="DM569" s="33"/>
      <c r="DN569" s="33"/>
      <c r="DO569" s="33"/>
      <c r="DP569" s="33"/>
      <c r="DQ569" s="33"/>
      <c r="DR569" s="33"/>
      <c r="DS569" s="33"/>
      <c r="DT569" s="33"/>
      <c r="DU569" s="33"/>
      <c r="DV569" s="33"/>
      <c r="DW569" s="33"/>
      <c r="DX569" s="33"/>
      <c r="DY569" s="33"/>
      <c r="DZ569" s="33"/>
      <c r="EA569" s="33"/>
      <c r="EB569" s="33"/>
      <c r="EC569" s="33"/>
      <c r="ED569" s="33"/>
      <c r="EE569" s="33"/>
      <c r="EF569" s="33"/>
      <c r="EG569" s="33"/>
      <c r="EH569" s="33"/>
      <c r="EI569" s="33"/>
      <c r="EJ569" s="33"/>
      <c r="EK569" s="33"/>
      <c r="EL569" s="33"/>
      <c r="EM569" s="33"/>
      <c r="EN569" s="33"/>
      <c r="EO569" s="33"/>
      <c r="EP569" s="33"/>
      <c r="EQ569" s="33"/>
      <c r="ER569" s="33"/>
      <c r="ES569" s="33"/>
      <c r="ET569" s="33"/>
      <c r="EU569" s="33"/>
      <c r="EV569" s="33"/>
      <c r="EW569" s="33"/>
      <c r="EX569" s="33"/>
      <c r="EY569" s="33"/>
      <c r="EZ569" s="33"/>
      <c r="FA569" s="33"/>
      <c r="FB569" s="33"/>
      <c r="FC569" s="33"/>
      <c r="FD569" s="33"/>
      <c r="FE569" s="33"/>
      <c r="FF569" s="33"/>
      <c r="FG569" s="33"/>
      <c r="FH569" s="33"/>
      <c r="FI569" s="33"/>
      <c r="FJ569" s="33"/>
      <c r="FK569" s="33"/>
      <c r="FL569" s="33"/>
      <c r="FM569" s="33"/>
      <c r="FN569" s="33"/>
      <c r="FO569" s="33"/>
      <c r="FP569" s="33"/>
      <c r="FQ569" s="33"/>
      <c r="FR569" s="33"/>
      <c r="FS569" s="33"/>
      <c r="FT569" s="33"/>
      <c r="FU569" s="33"/>
      <c r="FV569" s="33"/>
      <c r="FW569" s="33"/>
      <c r="FX569" s="33"/>
      <c r="FY569" s="33"/>
      <c r="FZ569" s="33"/>
      <c r="GA569" s="33"/>
      <c r="GB569" s="33"/>
      <c r="GC569" s="33"/>
      <c r="GD569" s="33"/>
      <c r="GE569" s="33"/>
      <c r="GF569" s="33"/>
      <c r="GG569" s="33"/>
      <c r="GH569" s="33"/>
      <c r="GI569" s="33"/>
      <c r="GJ569" s="33"/>
      <c r="GK569" s="33"/>
      <c r="GL569" s="33"/>
      <c r="GM569" s="33"/>
      <c r="GN569" s="33"/>
      <c r="GO569" s="33"/>
      <c r="GP569" s="33"/>
      <c r="GQ569" s="33"/>
      <c r="GR569" s="33"/>
      <c r="GS569" s="33"/>
      <c r="GT569" s="33"/>
      <c r="GU569" s="33"/>
      <c r="GV569" s="33"/>
      <c r="GW569" s="33"/>
      <c r="GX569" s="33"/>
      <c r="GY569" s="33"/>
      <c r="GZ569" s="33"/>
      <c r="HA569" s="33"/>
      <c r="HB569" s="33"/>
      <c r="HC569" s="33"/>
      <c r="HD569" s="33"/>
      <c r="HE569" s="33"/>
      <c r="HF569" s="33"/>
      <c r="HG569" s="33"/>
      <c r="HH569" s="33"/>
      <c r="HI569" s="33"/>
      <c r="HJ569" s="33"/>
      <c r="HK569" s="33"/>
      <c r="HL569" s="33"/>
      <c r="HM569" s="33"/>
      <c r="HN569" s="33"/>
      <c r="HO569" s="33"/>
      <c r="HP569" s="33"/>
      <c r="HQ569" s="33"/>
      <c r="HR569" s="33"/>
      <c r="HS569" s="33"/>
      <c r="HT569" s="33"/>
      <c r="HU569" s="33"/>
      <c r="HV569" s="33"/>
      <c r="HW569" s="33"/>
      <c r="HX569" s="33"/>
      <c r="HY569" s="33"/>
      <c r="HZ569" s="33"/>
      <c r="IA569" s="33"/>
    </row>
    <row r="570" spans="2:235" s="40" customFormat="1" ht="31.5" x14ac:dyDescent="0.25">
      <c r="B570" s="177"/>
      <c r="C570" s="80">
        <v>563</v>
      </c>
      <c r="D570" s="80" t="s">
        <v>3396</v>
      </c>
      <c r="E570" s="42" t="s">
        <v>1757</v>
      </c>
      <c r="F570" s="45" t="s">
        <v>1703</v>
      </c>
      <c r="G570" s="36" t="s">
        <v>3902</v>
      </c>
      <c r="H570" s="43">
        <v>42237</v>
      </c>
      <c r="I570" s="133">
        <v>80063</v>
      </c>
      <c r="J570" s="38"/>
      <c r="K570" s="42" t="s">
        <v>3516</v>
      </c>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c r="BX570" s="33"/>
      <c r="BY570" s="33"/>
      <c r="BZ570" s="33"/>
      <c r="CA570" s="33"/>
      <c r="CB570" s="33"/>
      <c r="CC570" s="33"/>
      <c r="CD570" s="33"/>
      <c r="CE570" s="33"/>
      <c r="CF570" s="33"/>
      <c r="CG570" s="33"/>
      <c r="CH570" s="33"/>
      <c r="CI570" s="33"/>
      <c r="CJ570" s="33"/>
      <c r="CK570" s="33"/>
      <c r="CL570" s="33"/>
      <c r="CM570" s="33"/>
      <c r="CN570" s="33"/>
      <c r="CO570" s="33"/>
      <c r="CP570" s="33"/>
      <c r="CQ570" s="33"/>
      <c r="CR570" s="33"/>
      <c r="CS570" s="33"/>
      <c r="CT570" s="33"/>
      <c r="CU570" s="33"/>
      <c r="CV570" s="33"/>
      <c r="CW570" s="33"/>
      <c r="CX570" s="33"/>
      <c r="CY570" s="33"/>
      <c r="CZ570" s="33"/>
      <c r="DA570" s="33"/>
      <c r="DB570" s="33"/>
      <c r="DC570" s="33"/>
      <c r="DD570" s="33"/>
      <c r="DE570" s="33"/>
      <c r="DF570" s="33"/>
      <c r="DG570" s="33"/>
      <c r="DH570" s="33"/>
      <c r="DI570" s="33"/>
      <c r="DJ570" s="33"/>
      <c r="DK570" s="33"/>
      <c r="DL570" s="33"/>
      <c r="DM570" s="33"/>
      <c r="DN570" s="33"/>
      <c r="DO570" s="33"/>
      <c r="DP570" s="33"/>
      <c r="DQ570" s="33"/>
      <c r="DR570" s="33"/>
      <c r="DS570" s="33"/>
      <c r="DT570" s="33"/>
      <c r="DU570" s="33"/>
      <c r="DV570" s="33"/>
      <c r="DW570" s="33"/>
      <c r="DX570" s="33"/>
      <c r="DY570" s="33"/>
      <c r="DZ570" s="33"/>
      <c r="EA570" s="33"/>
      <c r="EB570" s="33"/>
      <c r="EC570" s="33"/>
      <c r="ED570" s="33"/>
      <c r="EE570" s="33"/>
      <c r="EF570" s="33"/>
      <c r="EG570" s="33"/>
      <c r="EH570" s="33"/>
      <c r="EI570" s="33"/>
      <c r="EJ570" s="33"/>
      <c r="EK570" s="33"/>
      <c r="EL570" s="33"/>
      <c r="EM570" s="33"/>
      <c r="EN570" s="33"/>
      <c r="EO570" s="33"/>
      <c r="EP570" s="33"/>
      <c r="EQ570" s="33"/>
      <c r="ER570" s="33"/>
      <c r="ES570" s="33"/>
      <c r="ET570" s="33"/>
      <c r="EU570" s="33"/>
      <c r="EV570" s="33"/>
      <c r="EW570" s="33"/>
      <c r="EX570" s="33"/>
      <c r="EY570" s="33"/>
      <c r="EZ570" s="33"/>
      <c r="FA570" s="33"/>
      <c r="FB570" s="33"/>
      <c r="FC570" s="33"/>
      <c r="FD570" s="33"/>
      <c r="FE570" s="33"/>
      <c r="FF570" s="33"/>
      <c r="FG570" s="33"/>
      <c r="FH570" s="33"/>
      <c r="FI570" s="33"/>
      <c r="FJ570" s="33"/>
      <c r="FK570" s="33"/>
      <c r="FL570" s="33"/>
      <c r="FM570" s="33"/>
      <c r="FN570" s="33"/>
      <c r="FO570" s="33"/>
      <c r="FP570" s="33"/>
      <c r="FQ570" s="33"/>
      <c r="FR570" s="33"/>
      <c r="FS570" s="33"/>
      <c r="FT570" s="33"/>
      <c r="FU570" s="33"/>
      <c r="FV570" s="33"/>
      <c r="FW570" s="33"/>
      <c r="FX570" s="33"/>
      <c r="FY570" s="33"/>
      <c r="FZ570" s="33"/>
      <c r="GA570" s="33"/>
      <c r="GB570" s="33"/>
      <c r="GC570" s="33"/>
      <c r="GD570" s="33"/>
      <c r="GE570" s="33"/>
      <c r="GF570" s="33"/>
      <c r="GG570" s="33"/>
      <c r="GH570" s="33"/>
      <c r="GI570" s="33"/>
      <c r="GJ570" s="33"/>
      <c r="GK570" s="33"/>
      <c r="GL570" s="33"/>
      <c r="GM570" s="33"/>
      <c r="GN570" s="33"/>
      <c r="GO570" s="33"/>
      <c r="GP570" s="33"/>
      <c r="GQ570" s="33"/>
      <c r="GR570" s="33"/>
      <c r="GS570" s="33"/>
      <c r="GT570" s="33"/>
      <c r="GU570" s="33"/>
      <c r="GV570" s="33"/>
      <c r="GW570" s="33"/>
      <c r="GX570" s="33"/>
      <c r="GY570" s="33"/>
      <c r="GZ570" s="33"/>
      <c r="HA570" s="33"/>
      <c r="HB570" s="33"/>
      <c r="HC570" s="33"/>
      <c r="HD570" s="33"/>
      <c r="HE570" s="33"/>
      <c r="HF570" s="33"/>
      <c r="HG570" s="33"/>
      <c r="HH570" s="33"/>
      <c r="HI570" s="33"/>
      <c r="HJ570" s="33"/>
      <c r="HK570" s="33"/>
      <c r="HL570" s="33"/>
      <c r="HM570" s="33"/>
      <c r="HN570" s="33"/>
      <c r="HO570" s="33"/>
      <c r="HP570" s="33"/>
      <c r="HQ570" s="33"/>
      <c r="HR570" s="33"/>
      <c r="HS570" s="33"/>
      <c r="HT570" s="33"/>
      <c r="HU570" s="33"/>
      <c r="HV570" s="33"/>
      <c r="HW570" s="33"/>
      <c r="HX570" s="33"/>
      <c r="HY570" s="33"/>
      <c r="HZ570" s="33"/>
      <c r="IA570" s="33"/>
    </row>
    <row r="571" spans="2:235" s="40" customFormat="1" ht="47.25" x14ac:dyDescent="0.25">
      <c r="B571" s="177"/>
      <c r="C571" s="80">
        <v>564</v>
      </c>
      <c r="D571" s="80" t="s">
        <v>3397</v>
      </c>
      <c r="E571" s="42" t="s">
        <v>1757</v>
      </c>
      <c r="F571" s="45" t="s">
        <v>1704</v>
      </c>
      <c r="G571" s="36" t="s">
        <v>3903</v>
      </c>
      <c r="H571" s="43">
        <v>42218</v>
      </c>
      <c r="I571" s="133">
        <v>43000</v>
      </c>
      <c r="J571" s="38"/>
      <c r="K571" s="42" t="s">
        <v>3517</v>
      </c>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3"/>
      <c r="AX571" s="33"/>
      <c r="AY571" s="33"/>
      <c r="AZ571" s="33"/>
      <c r="BA571" s="33"/>
      <c r="BB571" s="33"/>
      <c r="BC571" s="33"/>
      <c r="BD571" s="33"/>
      <c r="BE571" s="33"/>
      <c r="BF571" s="33"/>
      <c r="BG571" s="33"/>
      <c r="BH571" s="33"/>
      <c r="BI571" s="33"/>
      <c r="BJ571" s="33"/>
      <c r="BK571" s="33"/>
      <c r="BL571" s="33"/>
      <c r="BM571" s="33"/>
      <c r="BN571" s="33"/>
      <c r="BO571" s="33"/>
      <c r="BP571" s="33"/>
      <c r="BQ571" s="33"/>
      <c r="BR571" s="33"/>
      <c r="BS571" s="33"/>
      <c r="BT571" s="33"/>
      <c r="BU571" s="33"/>
      <c r="BV571" s="33"/>
      <c r="BW571" s="33"/>
      <c r="BX571" s="33"/>
      <c r="BY571" s="33"/>
      <c r="BZ571" s="33"/>
      <c r="CA571" s="33"/>
      <c r="CB571" s="33"/>
      <c r="CC571" s="33"/>
      <c r="CD571" s="33"/>
      <c r="CE571" s="33"/>
      <c r="CF571" s="33"/>
      <c r="CG571" s="33"/>
      <c r="CH571" s="33"/>
      <c r="CI571" s="33"/>
      <c r="CJ571" s="33"/>
      <c r="CK571" s="33"/>
      <c r="CL571" s="33"/>
      <c r="CM571" s="33"/>
      <c r="CN571" s="33"/>
      <c r="CO571" s="33"/>
      <c r="CP571" s="33"/>
      <c r="CQ571" s="33"/>
      <c r="CR571" s="33"/>
      <c r="CS571" s="33"/>
      <c r="CT571" s="33"/>
      <c r="CU571" s="33"/>
      <c r="CV571" s="33"/>
      <c r="CW571" s="33"/>
      <c r="CX571" s="33"/>
      <c r="CY571" s="33"/>
      <c r="CZ571" s="33"/>
      <c r="DA571" s="33"/>
      <c r="DB571" s="33"/>
      <c r="DC571" s="33"/>
      <c r="DD571" s="33"/>
      <c r="DE571" s="33"/>
      <c r="DF571" s="33"/>
      <c r="DG571" s="33"/>
      <c r="DH571" s="33"/>
      <c r="DI571" s="33"/>
      <c r="DJ571" s="33"/>
      <c r="DK571" s="33"/>
      <c r="DL571" s="33"/>
      <c r="DM571" s="33"/>
      <c r="DN571" s="33"/>
      <c r="DO571" s="33"/>
      <c r="DP571" s="33"/>
      <c r="DQ571" s="33"/>
      <c r="DR571" s="33"/>
      <c r="DS571" s="33"/>
      <c r="DT571" s="33"/>
      <c r="DU571" s="33"/>
      <c r="DV571" s="33"/>
      <c r="DW571" s="33"/>
      <c r="DX571" s="33"/>
      <c r="DY571" s="33"/>
      <c r="DZ571" s="33"/>
      <c r="EA571" s="33"/>
      <c r="EB571" s="33"/>
      <c r="EC571" s="33"/>
      <c r="ED571" s="33"/>
      <c r="EE571" s="33"/>
      <c r="EF571" s="33"/>
      <c r="EG571" s="33"/>
      <c r="EH571" s="33"/>
      <c r="EI571" s="33"/>
      <c r="EJ571" s="33"/>
      <c r="EK571" s="33"/>
      <c r="EL571" s="33"/>
      <c r="EM571" s="33"/>
      <c r="EN571" s="33"/>
      <c r="EO571" s="33"/>
      <c r="EP571" s="33"/>
      <c r="EQ571" s="33"/>
      <c r="ER571" s="33"/>
      <c r="ES571" s="33"/>
      <c r="ET571" s="33"/>
      <c r="EU571" s="33"/>
      <c r="EV571" s="33"/>
      <c r="EW571" s="33"/>
      <c r="EX571" s="33"/>
      <c r="EY571" s="33"/>
      <c r="EZ571" s="33"/>
      <c r="FA571" s="33"/>
      <c r="FB571" s="33"/>
      <c r="FC571" s="33"/>
      <c r="FD571" s="33"/>
      <c r="FE571" s="33"/>
      <c r="FF571" s="33"/>
      <c r="FG571" s="33"/>
      <c r="FH571" s="33"/>
      <c r="FI571" s="33"/>
      <c r="FJ571" s="33"/>
      <c r="FK571" s="33"/>
      <c r="FL571" s="33"/>
      <c r="FM571" s="33"/>
      <c r="FN571" s="33"/>
      <c r="FO571" s="33"/>
      <c r="FP571" s="33"/>
      <c r="FQ571" s="33"/>
      <c r="FR571" s="33"/>
      <c r="FS571" s="33"/>
      <c r="FT571" s="33"/>
      <c r="FU571" s="33"/>
      <c r="FV571" s="33"/>
      <c r="FW571" s="33"/>
      <c r="FX571" s="33"/>
      <c r="FY571" s="33"/>
      <c r="FZ571" s="33"/>
      <c r="GA571" s="33"/>
      <c r="GB571" s="33"/>
      <c r="GC571" s="33"/>
      <c r="GD571" s="33"/>
      <c r="GE571" s="33"/>
      <c r="GF571" s="33"/>
      <c r="GG571" s="33"/>
      <c r="GH571" s="33"/>
      <c r="GI571" s="33"/>
      <c r="GJ571" s="33"/>
      <c r="GK571" s="33"/>
      <c r="GL571" s="33"/>
      <c r="GM571" s="33"/>
      <c r="GN571" s="33"/>
      <c r="GO571" s="33"/>
      <c r="GP571" s="33"/>
      <c r="GQ571" s="33"/>
      <c r="GR571" s="33"/>
      <c r="GS571" s="33"/>
      <c r="GT571" s="33"/>
      <c r="GU571" s="33"/>
      <c r="GV571" s="33"/>
      <c r="GW571" s="33"/>
      <c r="GX571" s="33"/>
      <c r="GY571" s="33"/>
      <c r="GZ571" s="33"/>
      <c r="HA571" s="33"/>
      <c r="HB571" s="33"/>
      <c r="HC571" s="33"/>
      <c r="HD571" s="33"/>
      <c r="HE571" s="33"/>
      <c r="HF571" s="33"/>
      <c r="HG571" s="33"/>
      <c r="HH571" s="33"/>
      <c r="HI571" s="33"/>
      <c r="HJ571" s="33"/>
      <c r="HK571" s="33"/>
      <c r="HL571" s="33"/>
      <c r="HM571" s="33"/>
      <c r="HN571" s="33"/>
      <c r="HO571" s="33"/>
      <c r="HP571" s="33"/>
      <c r="HQ571" s="33"/>
      <c r="HR571" s="33"/>
      <c r="HS571" s="33"/>
      <c r="HT571" s="33"/>
      <c r="HU571" s="33"/>
      <c r="HV571" s="33"/>
      <c r="HW571" s="33"/>
      <c r="HX571" s="33"/>
      <c r="HY571" s="33"/>
      <c r="HZ571" s="33"/>
      <c r="IA571" s="33"/>
    </row>
    <row r="572" spans="2:235" s="40" customFormat="1" ht="63" x14ac:dyDescent="0.25">
      <c r="B572" s="177"/>
      <c r="C572" s="80">
        <v>565</v>
      </c>
      <c r="D572" s="80" t="s">
        <v>3394</v>
      </c>
      <c r="E572" s="42" t="s">
        <v>1757</v>
      </c>
      <c r="F572" s="83" t="s">
        <v>1705</v>
      </c>
      <c r="G572" s="36" t="s">
        <v>3904</v>
      </c>
      <c r="H572" s="43">
        <v>42258</v>
      </c>
      <c r="I572" s="133">
        <v>160500</v>
      </c>
      <c r="J572" s="38"/>
      <c r="K572" s="42" t="s">
        <v>3518</v>
      </c>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c r="BD572" s="33"/>
      <c r="BE572" s="33"/>
      <c r="BF572" s="33"/>
      <c r="BG572" s="33"/>
      <c r="BH572" s="33"/>
      <c r="BI572" s="33"/>
      <c r="BJ572" s="33"/>
      <c r="BK572" s="33"/>
      <c r="BL572" s="33"/>
      <c r="BM572" s="33"/>
      <c r="BN572" s="33"/>
      <c r="BO572" s="33"/>
      <c r="BP572" s="33"/>
      <c r="BQ572" s="33"/>
      <c r="BR572" s="33"/>
      <c r="BS572" s="33"/>
      <c r="BT572" s="33"/>
      <c r="BU572" s="33"/>
      <c r="BV572" s="33"/>
      <c r="BW572" s="33"/>
      <c r="BX572" s="33"/>
      <c r="BY572" s="33"/>
      <c r="BZ572" s="33"/>
      <c r="CA572" s="33"/>
      <c r="CB572" s="33"/>
      <c r="CC572" s="33"/>
      <c r="CD572" s="33"/>
      <c r="CE572" s="33"/>
      <c r="CF572" s="33"/>
      <c r="CG572" s="33"/>
      <c r="CH572" s="33"/>
      <c r="CI572" s="33"/>
      <c r="CJ572" s="33"/>
      <c r="CK572" s="33"/>
      <c r="CL572" s="33"/>
      <c r="CM572" s="33"/>
      <c r="CN572" s="33"/>
      <c r="CO572" s="33"/>
      <c r="CP572" s="33"/>
      <c r="CQ572" s="33"/>
      <c r="CR572" s="33"/>
      <c r="CS572" s="33"/>
      <c r="CT572" s="33"/>
      <c r="CU572" s="33"/>
      <c r="CV572" s="33"/>
      <c r="CW572" s="33"/>
      <c r="CX572" s="33"/>
      <c r="CY572" s="33"/>
      <c r="CZ572" s="33"/>
      <c r="DA572" s="33"/>
      <c r="DB572" s="33"/>
      <c r="DC572" s="33"/>
      <c r="DD572" s="33"/>
      <c r="DE572" s="33"/>
      <c r="DF572" s="33"/>
      <c r="DG572" s="33"/>
      <c r="DH572" s="33"/>
      <c r="DI572" s="33"/>
      <c r="DJ572" s="33"/>
      <c r="DK572" s="33"/>
      <c r="DL572" s="33"/>
      <c r="DM572" s="33"/>
      <c r="DN572" s="33"/>
      <c r="DO572" s="33"/>
      <c r="DP572" s="33"/>
      <c r="DQ572" s="33"/>
      <c r="DR572" s="33"/>
      <c r="DS572" s="33"/>
      <c r="DT572" s="33"/>
      <c r="DU572" s="33"/>
      <c r="DV572" s="33"/>
      <c r="DW572" s="33"/>
      <c r="DX572" s="33"/>
      <c r="DY572" s="33"/>
      <c r="DZ572" s="33"/>
      <c r="EA572" s="33"/>
      <c r="EB572" s="33"/>
      <c r="EC572" s="33"/>
      <c r="ED572" s="33"/>
      <c r="EE572" s="33"/>
      <c r="EF572" s="33"/>
      <c r="EG572" s="33"/>
      <c r="EH572" s="33"/>
      <c r="EI572" s="33"/>
      <c r="EJ572" s="33"/>
      <c r="EK572" s="33"/>
      <c r="EL572" s="33"/>
      <c r="EM572" s="33"/>
      <c r="EN572" s="33"/>
      <c r="EO572" s="33"/>
      <c r="EP572" s="33"/>
      <c r="EQ572" s="33"/>
      <c r="ER572" s="33"/>
      <c r="ES572" s="33"/>
      <c r="ET572" s="33"/>
      <c r="EU572" s="33"/>
      <c r="EV572" s="33"/>
      <c r="EW572" s="33"/>
      <c r="EX572" s="33"/>
      <c r="EY572" s="33"/>
      <c r="EZ572" s="33"/>
      <c r="FA572" s="33"/>
      <c r="FB572" s="33"/>
      <c r="FC572" s="33"/>
      <c r="FD572" s="33"/>
      <c r="FE572" s="33"/>
      <c r="FF572" s="33"/>
      <c r="FG572" s="33"/>
      <c r="FH572" s="33"/>
      <c r="FI572" s="33"/>
      <c r="FJ572" s="33"/>
      <c r="FK572" s="33"/>
      <c r="FL572" s="33"/>
      <c r="FM572" s="33"/>
      <c r="FN572" s="33"/>
      <c r="FO572" s="33"/>
      <c r="FP572" s="33"/>
      <c r="FQ572" s="33"/>
      <c r="FR572" s="33"/>
      <c r="FS572" s="33"/>
      <c r="FT572" s="33"/>
      <c r="FU572" s="33"/>
      <c r="FV572" s="33"/>
      <c r="FW572" s="33"/>
      <c r="FX572" s="33"/>
      <c r="FY572" s="33"/>
      <c r="FZ572" s="33"/>
      <c r="GA572" s="33"/>
      <c r="GB572" s="33"/>
      <c r="GC572" s="33"/>
      <c r="GD572" s="33"/>
      <c r="GE572" s="33"/>
      <c r="GF572" s="33"/>
      <c r="GG572" s="33"/>
      <c r="GH572" s="33"/>
      <c r="GI572" s="33"/>
      <c r="GJ572" s="33"/>
      <c r="GK572" s="33"/>
      <c r="GL572" s="33"/>
      <c r="GM572" s="33"/>
      <c r="GN572" s="33"/>
      <c r="GO572" s="33"/>
      <c r="GP572" s="33"/>
      <c r="GQ572" s="33"/>
      <c r="GR572" s="33"/>
      <c r="GS572" s="33"/>
      <c r="GT572" s="33"/>
      <c r="GU572" s="33"/>
      <c r="GV572" s="33"/>
      <c r="GW572" s="33"/>
      <c r="GX572" s="33"/>
      <c r="GY572" s="33"/>
      <c r="GZ572" s="33"/>
      <c r="HA572" s="33"/>
      <c r="HB572" s="33"/>
      <c r="HC572" s="33"/>
      <c r="HD572" s="33"/>
      <c r="HE572" s="33"/>
      <c r="HF572" s="33"/>
      <c r="HG572" s="33"/>
      <c r="HH572" s="33"/>
      <c r="HI572" s="33"/>
      <c r="HJ572" s="33"/>
      <c r="HK572" s="33"/>
      <c r="HL572" s="33"/>
      <c r="HM572" s="33"/>
      <c r="HN572" s="33"/>
      <c r="HO572" s="33"/>
      <c r="HP572" s="33"/>
      <c r="HQ572" s="33"/>
      <c r="HR572" s="33"/>
      <c r="HS572" s="33"/>
      <c r="HT572" s="33"/>
      <c r="HU572" s="33"/>
      <c r="HV572" s="33"/>
      <c r="HW572" s="33"/>
      <c r="HX572" s="33"/>
      <c r="HY572" s="33"/>
      <c r="HZ572" s="33"/>
      <c r="IA572" s="33"/>
    </row>
    <row r="573" spans="2:235" s="40" customFormat="1" ht="63" x14ac:dyDescent="0.25">
      <c r="B573" s="177"/>
      <c r="C573" s="80">
        <v>566</v>
      </c>
      <c r="D573" s="80" t="s">
        <v>3390</v>
      </c>
      <c r="E573" s="42" t="s">
        <v>1757</v>
      </c>
      <c r="F573" s="42" t="s">
        <v>1706</v>
      </c>
      <c r="G573" s="36" t="s">
        <v>3905</v>
      </c>
      <c r="H573" s="43">
        <v>42252</v>
      </c>
      <c r="I573" s="133">
        <v>87500</v>
      </c>
      <c r="J573" s="38"/>
      <c r="K573" s="42" t="s">
        <v>3519</v>
      </c>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3"/>
      <c r="BF573" s="33"/>
      <c r="BG573" s="33"/>
      <c r="BH573" s="33"/>
      <c r="BI573" s="33"/>
      <c r="BJ573" s="33"/>
      <c r="BK573" s="33"/>
      <c r="BL573" s="33"/>
      <c r="BM573" s="33"/>
      <c r="BN573" s="33"/>
      <c r="BO573" s="33"/>
      <c r="BP573" s="33"/>
      <c r="BQ573" s="33"/>
      <c r="BR573" s="33"/>
      <c r="BS573" s="33"/>
      <c r="BT573" s="33"/>
      <c r="BU573" s="33"/>
      <c r="BV573" s="33"/>
      <c r="BW573" s="33"/>
      <c r="BX573" s="33"/>
      <c r="BY573" s="33"/>
      <c r="BZ573" s="33"/>
      <c r="CA573" s="33"/>
      <c r="CB573" s="33"/>
      <c r="CC573" s="33"/>
      <c r="CD573" s="33"/>
      <c r="CE573" s="33"/>
      <c r="CF573" s="33"/>
      <c r="CG573" s="33"/>
      <c r="CH573" s="33"/>
      <c r="CI573" s="33"/>
      <c r="CJ573" s="33"/>
      <c r="CK573" s="33"/>
      <c r="CL573" s="33"/>
      <c r="CM573" s="33"/>
      <c r="CN573" s="33"/>
      <c r="CO573" s="33"/>
      <c r="CP573" s="33"/>
      <c r="CQ573" s="33"/>
      <c r="CR573" s="33"/>
      <c r="CS573" s="33"/>
      <c r="CT573" s="33"/>
      <c r="CU573" s="33"/>
      <c r="CV573" s="33"/>
      <c r="CW573" s="33"/>
      <c r="CX573" s="33"/>
      <c r="CY573" s="33"/>
      <c r="CZ573" s="33"/>
      <c r="DA573" s="33"/>
      <c r="DB573" s="33"/>
      <c r="DC573" s="33"/>
      <c r="DD573" s="33"/>
      <c r="DE573" s="33"/>
      <c r="DF573" s="33"/>
      <c r="DG573" s="33"/>
      <c r="DH573" s="33"/>
      <c r="DI573" s="33"/>
      <c r="DJ573" s="33"/>
      <c r="DK573" s="33"/>
      <c r="DL573" s="33"/>
      <c r="DM573" s="33"/>
      <c r="DN573" s="33"/>
      <c r="DO573" s="33"/>
      <c r="DP573" s="33"/>
      <c r="DQ573" s="33"/>
      <c r="DR573" s="33"/>
      <c r="DS573" s="33"/>
      <c r="DT573" s="33"/>
      <c r="DU573" s="33"/>
      <c r="DV573" s="33"/>
      <c r="DW573" s="33"/>
      <c r="DX573" s="33"/>
      <c r="DY573" s="33"/>
      <c r="DZ573" s="33"/>
      <c r="EA573" s="33"/>
      <c r="EB573" s="33"/>
      <c r="EC573" s="33"/>
      <c r="ED573" s="33"/>
      <c r="EE573" s="33"/>
      <c r="EF573" s="33"/>
      <c r="EG573" s="33"/>
      <c r="EH573" s="33"/>
      <c r="EI573" s="33"/>
      <c r="EJ573" s="33"/>
      <c r="EK573" s="33"/>
      <c r="EL573" s="33"/>
      <c r="EM573" s="33"/>
      <c r="EN573" s="33"/>
      <c r="EO573" s="33"/>
      <c r="EP573" s="33"/>
      <c r="EQ573" s="33"/>
      <c r="ER573" s="33"/>
      <c r="ES573" s="33"/>
      <c r="ET573" s="33"/>
      <c r="EU573" s="33"/>
      <c r="EV573" s="33"/>
      <c r="EW573" s="33"/>
      <c r="EX573" s="33"/>
      <c r="EY573" s="33"/>
      <c r="EZ573" s="33"/>
      <c r="FA573" s="33"/>
      <c r="FB573" s="33"/>
      <c r="FC573" s="33"/>
      <c r="FD573" s="33"/>
      <c r="FE573" s="33"/>
      <c r="FF573" s="33"/>
      <c r="FG573" s="33"/>
      <c r="FH573" s="33"/>
      <c r="FI573" s="33"/>
      <c r="FJ573" s="33"/>
      <c r="FK573" s="33"/>
      <c r="FL573" s="33"/>
      <c r="FM573" s="33"/>
      <c r="FN573" s="33"/>
      <c r="FO573" s="33"/>
      <c r="FP573" s="33"/>
      <c r="FQ573" s="33"/>
      <c r="FR573" s="33"/>
      <c r="FS573" s="33"/>
      <c r="FT573" s="33"/>
      <c r="FU573" s="33"/>
      <c r="FV573" s="33"/>
      <c r="FW573" s="33"/>
      <c r="FX573" s="33"/>
      <c r="FY573" s="33"/>
      <c r="FZ573" s="33"/>
      <c r="GA573" s="33"/>
      <c r="GB573" s="33"/>
      <c r="GC573" s="33"/>
      <c r="GD573" s="33"/>
      <c r="GE573" s="33"/>
      <c r="GF573" s="33"/>
      <c r="GG573" s="33"/>
      <c r="GH573" s="33"/>
      <c r="GI573" s="33"/>
      <c r="GJ573" s="33"/>
      <c r="GK573" s="33"/>
      <c r="GL573" s="33"/>
      <c r="GM573" s="33"/>
      <c r="GN573" s="33"/>
      <c r="GO573" s="33"/>
      <c r="GP573" s="33"/>
      <c r="GQ573" s="33"/>
      <c r="GR573" s="33"/>
      <c r="GS573" s="33"/>
      <c r="GT573" s="33"/>
      <c r="GU573" s="33"/>
      <c r="GV573" s="33"/>
      <c r="GW573" s="33"/>
      <c r="GX573" s="33"/>
      <c r="GY573" s="33"/>
      <c r="GZ573" s="33"/>
      <c r="HA573" s="33"/>
      <c r="HB573" s="33"/>
      <c r="HC573" s="33"/>
      <c r="HD573" s="33"/>
      <c r="HE573" s="33"/>
      <c r="HF573" s="33"/>
      <c r="HG573" s="33"/>
      <c r="HH573" s="33"/>
      <c r="HI573" s="33"/>
      <c r="HJ573" s="33"/>
      <c r="HK573" s="33"/>
      <c r="HL573" s="33"/>
      <c r="HM573" s="33"/>
      <c r="HN573" s="33"/>
      <c r="HO573" s="33"/>
      <c r="HP573" s="33"/>
      <c r="HQ573" s="33"/>
      <c r="HR573" s="33"/>
      <c r="HS573" s="33"/>
      <c r="HT573" s="33"/>
      <c r="HU573" s="33"/>
      <c r="HV573" s="33"/>
      <c r="HW573" s="33"/>
      <c r="HX573" s="33"/>
      <c r="HY573" s="33"/>
      <c r="HZ573" s="33"/>
      <c r="IA573" s="33"/>
    </row>
    <row r="574" spans="2:235" s="40" customFormat="1" ht="47.25" x14ac:dyDescent="0.25">
      <c r="B574" s="177"/>
      <c r="C574" s="80">
        <v>567</v>
      </c>
      <c r="D574" s="80" t="s">
        <v>3394</v>
      </c>
      <c r="E574" s="42" t="s">
        <v>1757</v>
      </c>
      <c r="F574" s="45" t="s">
        <v>1707</v>
      </c>
      <c r="G574" s="36" t="s">
        <v>3906</v>
      </c>
      <c r="H574" s="43">
        <v>42182</v>
      </c>
      <c r="I574" s="133">
        <v>31200</v>
      </c>
      <c r="J574" s="38"/>
      <c r="K574" s="42" t="s">
        <v>3520</v>
      </c>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c r="BD574" s="33"/>
      <c r="BE574" s="33"/>
      <c r="BF574" s="33"/>
      <c r="BG574" s="33"/>
      <c r="BH574" s="33"/>
      <c r="BI574" s="33"/>
      <c r="BJ574" s="33"/>
      <c r="BK574" s="33"/>
      <c r="BL574" s="33"/>
      <c r="BM574" s="33"/>
      <c r="BN574" s="33"/>
      <c r="BO574" s="33"/>
      <c r="BP574" s="33"/>
      <c r="BQ574" s="33"/>
      <c r="BR574" s="33"/>
      <c r="BS574" s="33"/>
      <c r="BT574" s="33"/>
      <c r="BU574" s="33"/>
      <c r="BV574" s="33"/>
      <c r="BW574" s="33"/>
      <c r="BX574" s="33"/>
      <c r="BY574" s="33"/>
      <c r="BZ574" s="33"/>
      <c r="CA574" s="33"/>
      <c r="CB574" s="33"/>
      <c r="CC574" s="33"/>
      <c r="CD574" s="33"/>
      <c r="CE574" s="33"/>
      <c r="CF574" s="33"/>
      <c r="CG574" s="33"/>
      <c r="CH574" s="33"/>
      <c r="CI574" s="33"/>
      <c r="CJ574" s="33"/>
      <c r="CK574" s="33"/>
      <c r="CL574" s="33"/>
      <c r="CM574" s="33"/>
      <c r="CN574" s="33"/>
      <c r="CO574" s="33"/>
      <c r="CP574" s="33"/>
      <c r="CQ574" s="33"/>
      <c r="CR574" s="33"/>
      <c r="CS574" s="33"/>
      <c r="CT574" s="33"/>
      <c r="CU574" s="33"/>
      <c r="CV574" s="33"/>
      <c r="CW574" s="33"/>
      <c r="CX574" s="33"/>
      <c r="CY574" s="33"/>
      <c r="CZ574" s="33"/>
      <c r="DA574" s="33"/>
      <c r="DB574" s="33"/>
      <c r="DC574" s="33"/>
      <c r="DD574" s="33"/>
      <c r="DE574" s="33"/>
      <c r="DF574" s="33"/>
      <c r="DG574" s="33"/>
      <c r="DH574" s="33"/>
      <c r="DI574" s="33"/>
      <c r="DJ574" s="33"/>
      <c r="DK574" s="33"/>
      <c r="DL574" s="33"/>
      <c r="DM574" s="33"/>
      <c r="DN574" s="33"/>
      <c r="DO574" s="33"/>
      <c r="DP574" s="33"/>
      <c r="DQ574" s="33"/>
      <c r="DR574" s="33"/>
      <c r="DS574" s="33"/>
      <c r="DT574" s="33"/>
      <c r="DU574" s="33"/>
      <c r="DV574" s="33"/>
      <c r="DW574" s="33"/>
      <c r="DX574" s="33"/>
      <c r="DY574" s="33"/>
      <c r="DZ574" s="33"/>
      <c r="EA574" s="33"/>
      <c r="EB574" s="33"/>
      <c r="EC574" s="33"/>
      <c r="ED574" s="33"/>
      <c r="EE574" s="33"/>
      <c r="EF574" s="33"/>
      <c r="EG574" s="33"/>
      <c r="EH574" s="33"/>
      <c r="EI574" s="33"/>
      <c r="EJ574" s="33"/>
      <c r="EK574" s="33"/>
      <c r="EL574" s="33"/>
      <c r="EM574" s="33"/>
      <c r="EN574" s="33"/>
      <c r="EO574" s="33"/>
      <c r="EP574" s="33"/>
      <c r="EQ574" s="33"/>
      <c r="ER574" s="33"/>
      <c r="ES574" s="33"/>
      <c r="ET574" s="33"/>
      <c r="EU574" s="33"/>
      <c r="EV574" s="33"/>
      <c r="EW574" s="33"/>
      <c r="EX574" s="33"/>
      <c r="EY574" s="33"/>
      <c r="EZ574" s="33"/>
      <c r="FA574" s="33"/>
      <c r="FB574" s="33"/>
      <c r="FC574" s="33"/>
      <c r="FD574" s="33"/>
      <c r="FE574" s="33"/>
      <c r="FF574" s="33"/>
      <c r="FG574" s="33"/>
      <c r="FH574" s="33"/>
      <c r="FI574" s="33"/>
      <c r="FJ574" s="33"/>
      <c r="FK574" s="33"/>
      <c r="FL574" s="33"/>
      <c r="FM574" s="33"/>
      <c r="FN574" s="33"/>
      <c r="FO574" s="33"/>
      <c r="FP574" s="33"/>
      <c r="FQ574" s="33"/>
      <c r="FR574" s="33"/>
      <c r="FS574" s="33"/>
      <c r="FT574" s="33"/>
      <c r="FU574" s="33"/>
      <c r="FV574" s="33"/>
      <c r="FW574" s="33"/>
      <c r="FX574" s="33"/>
      <c r="FY574" s="33"/>
      <c r="FZ574" s="33"/>
      <c r="GA574" s="33"/>
      <c r="GB574" s="33"/>
      <c r="GC574" s="33"/>
      <c r="GD574" s="33"/>
      <c r="GE574" s="33"/>
      <c r="GF574" s="33"/>
      <c r="GG574" s="33"/>
      <c r="GH574" s="33"/>
      <c r="GI574" s="33"/>
      <c r="GJ574" s="33"/>
      <c r="GK574" s="33"/>
      <c r="GL574" s="33"/>
      <c r="GM574" s="33"/>
      <c r="GN574" s="33"/>
      <c r="GO574" s="33"/>
      <c r="GP574" s="33"/>
      <c r="GQ574" s="33"/>
      <c r="GR574" s="33"/>
      <c r="GS574" s="33"/>
      <c r="GT574" s="33"/>
      <c r="GU574" s="33"/>
      <c r="GV574" s="33"/>
      <c r="GW574" s="33"/>
      <c r="GX574" s="33"/>
      <c r="GY574" s="33"/>
      <c r="GZ574" s="33"/>
      <c r="HA574" s="33"/>
      <c r="HB574" s="33"/>
      <c r="HC574" s="33"/>
      <c r="HD574" s="33"/>
      <c r="HE574" s="33"/>
      <c r="HF574" s="33"/>
      <c r="HG574" s="33"/>
      <c r="HH574" s="33"/>
      <c r="HI574" s="33"/>
      <c r="HJ574" s="33"/>
      <c r="HK574" s="33"/>
      <c r="HL574" s="33"/>
      <c r="HM574" s="33"/>
      <c r="HN574" s="33"/>
      <c r="HO574" s="33"/>
      <c r="HP574" s="33"/>
      <c r="HQ574" s="33"/>
      <c r="HR574" s="33"/>
      <c r="HS574" s="33"/>
      <c r="HT574" s="33"/>
      <c r="HU574" s="33"/>
      <c r="HV574" s="33"/>
      <c r="HW574" s="33"/>
      <c r="HX574" s="33"/>
      <c r="HY574" s="33"/>
      <c r="HZ574" s="33"/>
      <c r="IA574" s="33"/>
    </row>
    <row r="575" spans="2:235" s="40" customFormat="1" ht="63" x14ac:dyDescent="0.25">
      <c r="B575" s="177"/>
      <c r="C575" s="80">
        <v>568</v>
      </c>
      <c r="D575" s="80" t="s">
        <v>3398</v>
      </c>
      <c r="E575" s="42" t="s">
        <v>1757</v>
      </c>
      <c r="F575" s="42" t="s">
        <v>1708</v>
      </c>
      <c r="G575" s="36" t="s">
        <v>3907</v>
      </c>
      <c r="H575" s="43">
        <v>42331</v>
      </c>
      <c r="I575" s="133">
        <v>79100</v>
      </c>
      <c r="J575" s="38"/>
      <c r="K575" s="42" t="s">
        <v>3521</v>
      </c>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3"/>
      <c r="BF575" s="33"/>
      <c r="BG575" s="33"/>
      <c r="BH575" s="33"/>
      <c r="BI575" s="33"/>
      <c r="BJ575" s="33"/>
      <c r="BK575" s="33"/>
      <c r="BL575" s="33"/>
      <c r="BM575" s="33"/>
      <c r="BN575" s="33"/>
      <c r="BO575" s="33"/>
      <c r="BP575" s="33"/>
      <c r="BQ575" s="33"/>
      <c r="BR575" s="33"/>
      <c r="BS575" s="33"/>
      <c r="BT575" s="33"/>
      <c r="BU575" s="33"/>
      <c r="BV575" s="33"/>
      <c r="BW575" s="33"/>
      <c r="BX575" s="33"/>
      <c r="BY575" s="33"/>
      <c r="BZ575" s="33"/>
      <c r="CA575" s="33"/>
      <c r="CB575" s="33"/>
      <c r="CC575" s="33"/>
      <c r="CD575" s="33"/>
      <c r="CE575" s="33"/>
      <c r="CF575" s="33"/>
      <c r="CG575" s="33"/>
      <c r="CH575" s="33"/>
      <c r="CI575" s="33"/>
      <c r="CJ575" s="33"/>
      <c r="CK575" s="33"/>
      <c r="CL575" s="33"/>
      <c r="CM575" s="33"/>
      <c r="CN575" s="33"/>
      <c r="CO575" s="33"/>
      <c r="CP575" s="33"/>
      <c r="CQ575" s="33"/>
      <c r="CR575" s="33"/>
      <c r="CS575" s="33"/>
      <c r="CT575" s="33"/>
      <c r="CU575" s="33"/>
      <c r="CV575" s="33"/>
      <c r="CW575" s="33"/>
      <c r="CX575" s="33"/>
      <c r="CY575" s="33"/>
      <c r="CZ575" s="33"/>
      <c r="DA575" s="33"/>
      <c r="DB575" s="33"/>
      <c r="DC575" s="33"/>
      <c r="DD575" s="33"/>
      <c r="DE575" s="33"/>
      <c r="DF575" s="33"/>
      <c r="DG575" s="33"/>
      <c r="DH575" s="33"/>
      <c r="DI575" s="33"/>
      <c r="DJ575" s="33"/>
      <c r="DK575" s="33"/>
      <c r="DL575" s="33"/>
      <c r="DM575" s="33"/>
      <c r="DN575" s="33"/>
      <c r="DO575" s="33"/>
      <c r="DP575" s="33"/>
      <c r="DQ575" s="33"/>
      <c r="DR575" s="33"/>
      <c r="DS575" s="33"/>
      <c r="DT575" s="33"/>
      <c r="DU575" s="33"/>
      <c r="DV575" s="33"/>
      <c r="DW575" s="33"/>
      <c r="DX575" s="33"/>
      <c r="DY575" s="33"/>
      <c r="DZ575" s="33"/>
      <c r="EA575" s="33"/>
      <c r="EB575" s="33"/>
      <c r="EC575" s="33"/>
      <c r="ED575" s="33"/>
      <c r="EE575" s="33"/>
      <c r="EF575" s="33"/>
      <c r="EG575" s="33"/>
      <c r="EH575" s="33"/>
      <c r="EI575" s="33"/>
      <c r="EJ575" s="33"/>
      <c r="EK575" s="33"/>
      <c r="EL575" s="33"/>
      <c r="EM575" s="33"/>
      <c r="EN575" s="33"/>
      <c r="EO575" s="33"/>
      <c r="EP575" s="33"/>
      <c r="EQ575" s="33"/>
      <c r="ER575" s="33"/>
      <c r="ES575" s="33"/>
      <c r="ET575" s="33"/>
      <c r="EU575" s="33"/>
      <c r="EV575" s="33"/>
      <c r="EW575" s="33"/>
      <c r="EX575" s="33"/>
      <c r="EY575" s="33"/>
      <c r="EZ575" s="33"/>
      <c r="FA575" s="33"/>
      <c r="FB575" s="33"/>
      <c r="FC575" s="33"/>
      <c r="FD575" s="33"/>
      <c r="FE575" s="33"/>
      <c r="FF575" s="33"/>
      <c r="FG575" s="33"/>
      <c r="FH575" s="33"/>
      <c r="FI575" s="33"/>
      <c r="FJ575" s="33"/>
      <c r="FK575" s="33"/>
      <c r="FL575" s="33"/>
      <c r="FM575" s="33"/>
      <c r="FN575" s="33"/>
      <c r="FO575" s="33"/>
      <c r="FP575" s="33"/>
      <c r="FQ575" s="33"/>
      <c r="FR575" s="33"/>
      <c r="FS575" s="33"/>
      <c r="FT575" s="33"/>
      <c r="FU575" s="33"/>
      <c r="FV575" s="33"/>
      <c r="FW575" s="33"/>
      <c r="FX575" s="33"/>
      <c r="FY575" s="33"/>
      <c r="FZ575" s="33"/>
      <c r="GA575" s="33"/>
      <c r="GB575" s="33"/>
      <c r="GC575" s="33"/>
      <c r="GD575" s="33"/>
      <c r="GE575" s="33"/>
      <c r="GF575" s="33"/>
      <c r="GG575" s="33"/>
      <c r="GH575" s="33"/>
      <c r="GI575" s="33"/>
      <c r="GJ575" s="33"/>
      <c r="GK575" s="33"/>
      <c r="GL575" s="33"/>
      <c r="GM575" s="33"/>
      <c r="GN575" s="33"/>
      <c r="GO575" s="33"/>
      <c r="GP575" s="33"/>
      <c r="GQ575" s="33"/>
      <c r="GR575" s="33"/>
      <c r="GS575" s="33"/>
      <c r="GT575" s="33"/>
      <c r="GU575" s="33"/>
      <c r="GV575" s="33"/>
      <c r="GW575" s="33"/>
      <c r="GX575" s="33"/>
      <c r="GY575" s="33"/>
      <c r="GZ575" s="33"/>
      <c r="HA575" s="33"/>
      <c r="HB575" s="33"/>
      <c r="HC575" s="33"/>
      <c r="HD575" s="33"/>
      <c r="HE575" s="33"/>
      <c r="HF575" s="33"/>
      <c r="HG575" s="33"/>
      <c r="HH575" s="33"/>
      <c r="HI575" s="33"/>
      <c r="HJ575" s="33"/>
      <c r="HK575" s="33"/>
      <c r="HL575" s="33"/>
      <c r="HM575" s="33"/>
      <c r="HN575" s="33"/>
      <c r="HO575" s="33"/>
      <c r="HP575" s="33"/>
      <c r="HQ575" s="33"/>
      <c r="HR575" s="33"/>
      <c r="HS575" s="33"/>
      <c r="HT575" s="33"/>
      <c r="HU575" s="33"/>
      <c r="HV575" s="33"/>
      <c r="HW575" s="33"/>
      <c r="HX575" s="33"/>
      <c r="HY575" s="33"/>
      <c r="HZ575" s="33"/>
      <c r="IA575" s="33"/>
    </row>
    <row r="576" spans="2:235" s="40" customFormat="1" ht="63" x14ac:dyDescent="0.25">
      <c r="B576" s="177"/>
      <c r="C576" s="80">
        <v>569</v>
      </c>
      <c r="D576" s="80" t="s">
        <v>3398</v>
      </c>
      <c r="E576" s="42" t="s">
        <v>1757</v>
      </c>
      <c r="F576" s="42" t="s">
        <v>1709</v>
      </c>
      <c r="G576" s="36" t="s">
        <v>3908</v>
      </c>
      <c r="H576" s="43">
        <v>42333</v>
      </c>
      <c r="I576" s="133">
        <v>32400</v>
      </c>
      <c r="J576" s="38"/>
      <c r="K576" s="42" t="s">
        <v>3522</v>
      </c>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3"/>
      <c r="EV576" s="33"/>
      <c r="EW576" s="33"/>
      <c r="EX576" s="33"/>
      <c r="EY576" s="33"/>
      <c r="EZ576" s="33"/>
      <c r="FA576" s="33"/>
      <c r="FB576" s="33"/>
      <c r="FC576" s="33"/>
      <c r="FD576" s="33"/>
      <c r="FE576" s="33"/>
      <c r="FF576" s="33"/>
      <c r="FG576" s="33"/>
      <c r="FH576" s="33"/>
      <c r="FI576" s="33"/>
      <c r="FJ576" s="33"/>
      <c r="FK576" s="33"/>
      <c r="FL576" s="33"/>
      <c r="FM576" s="33"/>
      <c r="FN576" s="33"/>
      <c r="FO576" s="33"/>
      <c r="FP576" s="33"/>
      <c r="FQ576" s="33"/>
      <c r="FR576" s="33"/>
      <c r="FS576" s="33"/>
      <c r="FT576" s="33"/>
      <c r="FU576" s="33"/>
      <c r="FV576" s="33"/>
      <c r="FW576" s="33"/>
      <c r="FX576" s="33"/>
      <c r="FY576" s="33"/>
      <c r="FZ576" s="33"/>
      <c r="GA576" s="33"/>
      <c r="GB576" s="33"/>
      <c r="GC576" s="33"/>
      <c r="GD576" s="33"/>
      <c r="GE576" s="33"/>
      <c r="GF576" s="33"/>
      <c r="GG576" s="33"/>
      <c r="GH576" s="33"/>
      <c r="GI576" s="33"/>
      <c r="GJ576" s="33"/>
      <c r="GK576" s="33"/>
      <c r="GL576" s="33"/>
      <c r="GM576" s="33"/>
      <c r="GN576" s="33"/>
      <c r="GO576" s="33"/>
      <c r="GP576" s="33"/>
      <c r="GQ576" s="33"/>
      <c r="GR576" s="33"/>
      <c r="GS576" s="33"/>
      <c r="GT576" s="33"/>
      <c r="GU576" s="33"/>
      <c r="GV576" s="33"/>
      <c r="GW576" s="33"/>
      <c r="GX576" s="33"/>
      <c r="GY576" s="33"/>
      <c r="GZ576" s="33"/>
      <c r="HA576" s="33"/>
      <c r="HB576" s="33"/>
      <c r="HC576" s="33"/>
      <c r="HD576" s="33"/>
      <c r="HE576" s="33"/>
      <c r="HF576" s="33"/>
      <c r="HG576" s="33"/>
      <c r="HH576" s="33"/>
      <c r="HI576" s="33"/>
      <c r="HJ576" s="33"/>
      <c r="HK576" s="33"/>
      <c r="HL576" s="33"/>
      <c r="HM576" s="33"/>
      <c r="HN576" s="33"/>
      <c r="HO576" s="33"/>
      <c r="HP576" s="33"/>
      <c r="HQ576" s="33"/>
      <c r="HR576" s="33"/>
      <c r="HS576" s="33"/>
      <c r="HT576" s="33"/>
      <c r="HU576" s="33"/>
      <c r="HV576" s="33"/>
      <c r="HW576" s="33"/>
      <c r="HX576" s="33"/>
      <c r="HY576" s="33"/>
      <c r="HZ576" s="33"/>
      <c r="IA576" s="33"/>
    </row>
    <row r="577" spans="2:235" s="40" customFormat="1" ht="47.25" x14ac:dyDescent="0.25">
      <c r="B577" s="177"/>
      <c r="C577" s="80">
        <v>570</v>
      </c>
      <c r="D577" s="80" t="s">
        <v>3315</v>
      </c>
      <c r="E577" s="42" t="s">
        <v>1757</v>
      </c>
      <c r="F577" s="45" t="s">
        <v>1710</v>
      </c>
      <c r="G577" s="36" t="s">
        <v>3909</v>
      </c>
      <c r="H577" s="43">
        <v>42306</v>
      </c>
      <c r="I577" s="133">
        <v>111700</v>
      </c>
      <c r="J577" s="38"/>
      <c r="K577" s="42" t="s">
        <v>3523</v>
      </c>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33"/>
      <c r="BI577" s="33"/>
      <c r="BJ577" s="33"/>
      <c r="BK577" s="33"/>
      <c r="BL577" s="33"/>
      <c r="BM577" s="33"/>
      <c r="BN577" s="33"/>
      <c r="BO577" s="33"/>
      <c r="BP577" s="33"/>
      <c r="BQ577" s="33"/>
      <c r="BR577" s="33"/>
      <c r="BS577" s="33"/>
      <c r="BT577" s="33"/>
      <c r="BU577" s="33"/>
      <c r="BV577" s="33"/>
      <c r="BW577" s="33"/>
      <c r="BX577" s="33"/>
      <c r="BY577" s="33"/>
      <c r="BZ577" s="33"/>
      <c r="CA577" s="33"/>
      <c r="CB577" s="33"/>
      <c r="CC577" s="33"/>
      <c r="CD577" s="33"/>
      <c r="CE577" s="33"/>
      <c r="CF577" s="33"/>
      <c r="CG577" s="33"/>
      <c r="CH577" s="33"/>
      <c r="CI577" s="33"/>
      <c r="CJ577" s="33"/>
      <c r="CK577" s="33"/>
      <c r="CL577" s="33"/>
      <c r="CM577" s="33"/>
      <c r="CN577" s="33"/>
      <c r="CO577" s="33"/>
      <c r="CP577" s="33"/>
      <c r="CQ577" s="33"/>
      <c r="CR577" s="33"/>
      <c r="CS577" s="33"/>
      <c r="CT577" s="33"/>
      <c r="CU577" s="33"/>
      <c r="CV577" s="33"/>
      <c r="CW577" s="33"/>
      <c r="CX577" s="33"/>
      <c r="CY577" s="33"/>
      <c r="CZ577" s="33"/>
      <c r="DA577" s="33"/>
      <c r="DB577" s="33"/>
      <c r="DC577" s="33"/>
      <c r="DD577" s="33"/>
      <c r="DE577" s="33"/>
      <c r="DF577" s="33"/>
      <c r="DG577" s="33"/>
      <c r="DH577" s="33"/>
      <c r="DI577" s="33"/>
      <c r="DJ577" s="33"/>
      <c r="DK577" s="33"/>
      <c r="DL577" s="33"/>
      <c r="DM577" s="33"/>
      <c r="DN577" s="33"/>
      <c r="DO577" s="33"/>
      <c r="DP577" s="33"/>
      <c r="DQ577" s="33"/>
      <c r="DR577" s="33"/>
      <c r="DS577" s="33"/>
      <c r="DT577" s="33"/>
      <c r="DU577" s="33"/>
      <c r="DV577" s="33"/>
      <c r="DW577" s="33"/>
      <c r="DX577" s="33"/>
      <c r="DY577" s="33"/>
      <c r="DZ577" s="33"/>
      <c r="EA577" s="33"/>
      <c r="EB577" s="33"/>
      <c r="EC577" s="33"/>
      <c r="ED577" s="33"/>
      <c r="EE577" s="33"/>
      <c r="EF577" s="33"/>
      <c r="EG577" s="33"/>
      <c r="EH577" s="33"/>
      <c r="EI577" s="33"/>
      <c r="EJ577" s="33"/>
      <c r="EK577" s="33"/>
      <c r="EL577" s="33"/>
      <c r="EM577" s="33"/>
      <c r="EN577" s="33"/>
      <c r="EO577" s="33"/>
      <c r="EP577" s="33"/>
      <c r="EQ577" s="33"/>
      <c r="ER577" s="33"/>
      <c r="ES577" s="33"/>
      <c r="ET577" s="33"/>
      <c r="EU577" s="33"/>
      <c r="EV577" s="33"/>
      <c r="EW577" s="33"/>
      <c r="EX577" s="33"/>
      <c r="EY577" s="33"/>
      <c r="EZ577" s="33"/>
      <c r="FA577" s="33"/>
      <c r="FB577" s="33"/>
      <c r="FC577" s="33"/>
      <c r="FD577" s="33"/>
      <c r="FE577" s="33"/>
      <c r="FF577" s="33"/>
      <c r="FG577" s="33"/>
      <c r="FH577" s="33"/>
      <c r="FI577" s="33"/>
      <c r="FJ577" s="33"/>
      <c r="FK577" s="33"/>
      <c r="FL577" s="33"/>
      <c r="FM577" s="33"/>
      <c r="FN577" s="33"/>
      <c r="FO577" s="33"/>
      <c r="FP577" s="33"/>
      <c r="FQ577" s="33"/>
      <c r="FR577" s="33"/>
      <c r="FS577" s="33"/>
      <c r="FT577" s="33"/>
      <c r="FU577" s="33"/>
      <c r="FV577" s="33"/>
      <c r="FW577" s="33"/>
      <c r="FX577" s="33"/>
      <c r="FY577" s="33"/>
      <c r="FZ577" s="33"/>
      <c r="GA577" s="33"/>
      <c r="GB577" s="33"/>
      <c r="GC577" s="33"/>
      <c r="GD577" s="33"/>
      <c r="GE577" s="33"/>
      <c r="GF577" s="33"/>
      <c r="GG577" s="33"/>
      <c r="GH577" s="33"/>
      <c r="GI577" s="33"/>
      <c r="GJ577" s="33"/>
      <c r="GK577" s="33"/>
      <c r="GL577" s="33"/>
      <c r="GM577" s="33"/>
      <c r="GN577" s="33"/>
      <c r="GO577" s="33"/>
      <c r="GP577" s="33"/>
      <c r="GQ577" s="33"/>
      <c r="GR577" s="33"/>
      <c r="GS577" s="33"/>
      <c r="GT577" s="33"/>
      <c r="GU577" s="33"/>
      <c r="GV577" s="33"/>
      <c r="GW577" s="33"/>
      <c r="GX577" s="33"/>
      <c r="GY577" s="33"/>
      <c r="GZ577" s="33"/>
      <c r="HA577" s="33"/>
      <c r="HB577" s="33"/>
      <c r="HC577" s="33"/>
      <c r="HD577" s="33"/>
      <c r="HE577" s="33"/>
      <c r="HF577" s="33"/>
      <c r="HG577" s="33"/>
      <c r="HH577" s="33"/>
      <c r="HI577" s="33"/>
      <c r="HJ577" s="33"/>
      <c r="HK577" s="33"/>
      <c r="HL577" s="33"/>
      <c r="HM577" s="33"/>
      <c r="HN577" s="33"/>
      <c r="HO577" s="33"/>
      <c r="HP577" s="33"/>
      <c r="HQ577" s="33"/>
      <c r="HR577" s="33"/>
      <c r="HS577" s="33"/>
      <c r="HT577" s="33"/>
      <c r="HU577" s="33"/>
      <c r="HV577" s="33"/>
      <c r="HW577" s="33"/>
      <c r="HX577" s="33"/>
      <c r="HY577" s="33"/>
      <c r="HZ577" s="33"/>
      <c r="IA577" s="33"/>
    </row>
    <row r="578" spans="2:235" s="40" customFormat="1" ht="47.25" x14ac:dyDescent="0.25">
      <c r="B578" s="177"/>
      <c r="C578" s="80">
        <v>571</v>
      </c>
      <c r="D578" s="80" t="s">
        <v>3315</v>
      </c>
      <c r="E578" s="42" t="s">
        <v>1757</v>
      </c>
      <c r="F578" s="45" t="s">
        <v>1711</v>
      </c>
      <c r="G578" s="36" t="s">
        <v>3910</v>
      </c>
      <c r="H578" s="43">
        <v>42320</v>
      </c>
      <c r="I578" s="133">
        <v>59366</v>
      </c>
      <c r="J578" s="38"/>
      <c r="K578" s="42" t="s">
        <v>3524</v>
      </c>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c r="AS578" s="33"/>
      <c r="AT578" s="33"/>
      <c r="AU578" s="33"/>
      <c r="AV578" s="33"/>
      <c r="AW578" s="33"/>
      <c r="AX578" s="33"/>
      <c r="AY578" s="33"/>
      <c r="AZ578" s="33"/>
      <c r="BA578" s="33"/>
      <c r="BB578" s="33"/>
      <c r="BC578" s="33"/>
      <c r="BD578" s="33"/>
      <c r="BE578" s="33"/>
      <c r="BF578" s="33"/>
      <c r="BG578" s="33"/>
      <c r="BH578" s="33"/>
      <c r="BI578" s="33"/>
      <c r="BJ578" s="33"/>
      <c r="BK578" s="33"/>
      <c r="BL578" s="33"/>
      <c r="BM578" s="33"/>
      <c r="BN578" s="33"/>
      <c r="BO578" s="33"/>
      <c r="BP578" s="33"/>
      <c r="BQ578" s="33"/>
      <c r="BR578" s="33"/>
      <c r="BS578" s="33"/>
      <c r="BT578" s="33"/>
      <c r="BU578" s="33"/>
      <c r="BV578" s="33"/>
      <c r="BW578" s="33"/>
      <c r="BX578" s="33"/>
      <c r="BY578" s="33"/>
      <c r="BZ578" s="33"/>
      <c r="CA578" s="33"/>
      <c r="CB578" s="33"/>
      <c r="CC578" s="33"/>
      <c r="CD578" s="33"/>
      <c r="CE578" s="33"/>
      <c r="CF578" s="33"/>
      <c r="CG578" s="33"/>
      <c r="CH578" s="33"/>
      <c r="CI578" s="33"/>
      <c r="CJ578" s="33"/>
      <c r="CK578" s="33"/>
      <c r="CL578" s="33"/>
      <c r="CM578" s="33"/>
      <c r="CN578" s="33"/>
      <c r="CO578" s="33"/>
      <c r="CP578" s="33"/>
      <c r="CQ578" s="33"/>
      <c r="CR578" s="33"/>
      <c r="CS578" s="33"/>
      <c r="CT578" s="33"/>
      <c r="CU578" s="33"/>
      <c r="CV578" s="33"/>
      <c r="CW578" s="33"/>
      <c r="CX578" s="33"/>
      <c r="CY578" s="33"/>
      <c r="CZ578" s="33"/>
      <c r="DA578" s="33"/>
      <c r="DB578" s="33"/>
      <c r="DC578" s="33"/>
      <c r="DD578" s="33"/>
      <c r="DE578" s="33"/>
      <c r="DF578" s="33"/>
      <c r="DG578" s="33"/>
      <c r="DH578" s="33"/>
      <c r="DI578" s="33"/>
      <c r="DJ578" s="33"/>
      <c r="DK578" s="33"/>
      <c r="DL578" s="33"/>
      <c r="DM578" s="33"/>
      <c r="DN578" s="33"/>
      <c r="DO578" s="33"/>
      <c r="DP578" s="33"/>
      <c r="DQ578" s="33"/>
      <c r="DR578" s="33"/>
      <c r="DS578" s="33"/>
      <c r="DT578" s="33"/>
      <c r="DU578" s="33"/>
      <c r="DV578" s="33"/>
      <c r="DW578" s="33"/>
      <c r="DX578" s="33"/>
      <c r="DY578" s="33"/>
      <c r="DZ578" s="33"/>
      <c r="EA578" s="33"/>
      <c r="EB578" s="33"/>
      <c r="EC578" s="33"/>
      <c r="ED578" s="33"/>
      <c r="EE578" s="33"/>
      <c r="EF578" s="33"/>
      <c r="EG578" s="33"/>
      <c r="EH578" s="33"/>
      <c r="EI578" s="33"/>
      <c r="EJ578" s="33"/>
      <c r="EK578" s="33"/>
      <c r="EL578" s="33"/>
      <c r="EM578" s="33"/>
      <c r="EN578" s="33"/>
      <c r="EO578" s="33"/>
      <c r="EP578" s="33"/>
      <c r="EQ578" s="33"/>
      <c r="ER578" s="33"/>
      <c r="ES578" s="33"/>
      <c r="ET578" s="33"/>
      <c r="EU578" s="33"/>
      <c r="EV578" s="33"/>
      <c r="EW578" s="33"/>
      <c r="EX578" s="33"/>
      <c r="EY578" s="33"/>
      <c r="EZ578" s="33"/>
      <c r="FA578" s="33"/>
      <c r="FB578" s="33"/>
      <c r="FC578" s="33"/>
      <c r="FD578" s="33"/>
      <c r="FE578" s="33"/>
      <c r="FF578" s="33"/>
      <c r="FG578" s="33"/>
      <c r="FH578" s="33"/>
      <c r="FI578" s="33"/>
      <c r="FJ578" s="33"/>
      <c r="FK578" s="33"/>
      <c r="FL578" s="33"/>
      <c r="FM578" s="33"/>
      <c r="FN578" s="33"/>
      <c r="FO578" s="33"/>
      <c r="FP578" s="33"/>
      <c r="FQ578" s="33"/>
      <c r="FR578" s="33"/>
      <c r="FS578" s="33"/>
      <c r="FT578" s="33"/>
      <c r="FU578" s="33"/>
      <c r="FV578" s="33"/>
      <c r="FW578" s="33"/>
      <c r="FX578" s="33"/>
      <c r="FY578" s="33"/>
      <c r="FZ578" s="33"/>
      <c r="GA578" s="33"/>
      <c r="GB578" s="33"/>
      <c r="GC578" s="33"/>
      <c r="GD578" s="33"/>
      <c r="GE578" s="33"/>
      <c r="GF578" s="33"/>
      <c r="GG578" s="33"/>
      <c r="GH578" s="33"/>
      <c r="GI578" s="33"/>
      <c r="GJ578" s="33"/>
      <c r="GK578" s="33"/>
      <c r="GL578" s="33"/>
      <c r="GM578" s="33"/>
      <c r="GN578" s="33"/>
      <c r="GO578" s="33"/>
      <c r="GP578" s="33"/>
      <c r="GQ578" s="33"/>
      <c r="GR578" s="33"/>
      <c r="GS578" s="33"/>
      <c r="GT578" s="33"/>
      <c r="GU578" s="33"/>
      <c r="GV578" s="33"/>
      <c r="GW578" s="33"/>
      <c r="GX578" s="33"/>
      <c r="GY578" s="33"/>
      <c r="GZ578" s="33"/>
      <c r="HA578" s="33"/>
      <c r="HB578" s="33"/>
      <c r="HC578" s="33"/>
      <c r="HD578" s="33"/>
      <c r="HE578" s="33"/>
      <c r="HF578" s="33"/>
      <c r="HG578" s="33"/>
      <c r="HH578" s="33"/>
      <c r="HI578" s="33"/>
      <c r="HJ578" s="33"/>
      <c r="HK578" s="33"/>
      <c r="HL578" s="33"/>
      <c r="HM578" s="33"/>
      <c r="HN578" s="33"/>
      <c r="HO578" s="33"/>
      <c r="HP578" s="33"/>
      <c r="HQ578" s="33"/>
      <c r="HR578" s="33"/>
      <c r="HS578" s="33"/>
      <c r="HT578" s="33"/>
      <c r="HU578" s="33"/>
      <c r="HV578" s="33"/>
      <c r="HW578" s="33"/>
      <c r="HX578" s="33"/>
      <c r="HY578" s="33"/>
      <c r="HZ578" s="33"/>
      <c r="IA578" s="33"/>
    </row>
    <row r="579" spans="2:235" s="40" customFormat="1" ht="47.25" x14ac:dyDescent="0.25">
      <c r="B579" s="177"/>
      <c r="C579" s="80">
        <v>572</v>
      </c>
      <c r="D579" s="80" t="s">
        <v>3397</v>
      </c>
      <c r="E579" s="42" t="s">
        <v>1757</v>
      </c>
      <c r="F579" s="45" t="s">
        <v>1712</v>
      </c>
      <c r="G579" s="36" t="s">
        <v>3903</v>
      </c>
      <c r="H579" s="43">
        <v>42218</v>
      </c>
      <c r="I579" s="133">
        <v>57200</v>
      </c>
      <c r="J579" s="38"/>
      <c r="K579" s="42" t="s">
        <v>3525</v>
      </c>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c r="BD579" s="33"/>
      <c r="BE579" s="33"/>
      <c r="BF579" s="33"/>
      <c r="BG579" s="33"/>
      <c r="BH579" s="33"/>
      <c r="BI579" s="33"/>
      <c r="BJ579" s="33"/>
      <c r="BK579" s="33"/>
      <c r="BL579" s="33"/>
      <c r="BM579" s="33"/>
      <c r="BN579" s="33"/>
      <c r="BO579" s="33"/>
      <c r="BP579" s="33"/>
      <c r="BQ579" s="33"/>
      <c r="BR579" s="33"/>
      <c r="BS579" s="33"/>
      <c r="BT579" s="33"/>
      <c r="BU579" s="33"/>
      <c r="BV579" s="33"/>
      <c r="BW579" s="33"/>
      <c r="BX579" s="33"/>
      <c r="BY579" s="33"/>
      <c r="BZ579" s="33"/>
      <c r="CA579" s="33"/>
      <c r="CB579" s="33"/>
      <c r="CC579" s="33"/>
      <c r="CD579" s="33"/>
      <c r="CE579" s="33"/>
      <c r="CF579" s="33"/>
      <c r="CG579" s="33"/>
      <c r="CH579" s="33"/>
      <c r="CI579" s="33"/>
      <c r="CJ579" s="33"/>
      <c r="CK579" s="33"/>
      <c r="CL579" s="33"/>
      <c r="CM579" s="33"/>
      <c r="CN579" s="33"/>
      <c r="CO579" s="33"/>
      <c r="CP579" s="33"/>
      <c r="CQ579" s="33"/>
      <c r="CR579" s="33"/>
      <c r="CS579" s="33"/>
      <c r="CT579" s="33"/>
      <c r="CU579" s="33"/>
      <c r="CV579" s="33"/>
      <c r="CW579" s="33"/>
      <c r="CX579" s="33"/>
      <c r="CY579" s="33"/>
      <c r="CZ579" s="33"/>
      <c r="DA579" s="33"/>
      <c r="DB579" s="33"/>
      <c r="DC579" s="33"/>
      <c r="DD579" s="33"/>
      <c r="DE579" s="33"/>
      <c r="DF579" s="33"/>
      <c r="DG579" s="33"/>
      <c r="DH579" s="33"/>
      <c r="DI579" s="33"/>
      <c r="DJ579" s="33"/>
      <c r="DK579" s="33"/>
      <c r="DL579" s="33"/>
      <c r="DM579" s="33"/>
      <c r="DN579" s="33"/>
      <c r="DO579" s="33"/>
      <c r="DP579" s="33"/>
      <c r="DQ579" s="33"/>
      <c r="DR579" s="33"/>
      <c r="DS579" s="33"/>
      <c r="DT579" s="33"/>
      <c r="DU579" s="33"/>
      <c r="DV579" s="33"/>
      <c r="DW579" s="33"/>
      <c r="DX579" s="33"/>
      <c r="DY579" s="33"/>
      <c r="DZ579" s="33"/>
      <c r="EA579" s="33"/>
      <c r="EB579" s="33"/>
      <c r="EC579" s="33"/>
      <c r="ED579" s="33"/>
      <c r="EE579" s="33"/>
      <c r="EF579" s="33"/>
      <c r="EG579" s="33"/>
      <c r="EH579" s="33"/>
      <c r="EI579" s="33"/>
      <c r="EJ579" s="33"/>
      <c r="EK579" s="33"/>
      <c r="EL579" s="33"/>
      <c r="EM579" s="33"/>
      <c r="EN579" s="33"/>
      <c r="EO579" s="33"/>
      <c r="EP579" s="33"/>
      <c r="EQ579" s="33"/>
      <c r="ER579" s="33"/>
      <c r="ES579" s="33"/>
      <c r="ET579" s="33"/>
      <c r="EU579" s="33"/>
      <c r="EV579" s="33"/>
      <c r="EW579" s="33"/>
      <c r="EX579" s="33"/>
      <c r="EY579" s="33"/>
      <c r="EZ579" s="33"/>
      <c r="FA579" s="33"/>
      <c r="FB579" s="33"/>
      <c r="FC579" s="33"/>
      <c r="FD579" s="33"/>
      <c r="FE579" s="33"/>
      <c r="FF579" s="33"/>
      <c r="FG579" s="33"/>
      <c r="FH579" s="33"/>
      <c r="FI579" s="33"/>
      <c r="FJ579" s="33"/>
      <c r="FK579" s="33"/>
      <c r="FL579" s="33"/>
      <c r="FM579" s="33"/>
      <c r="FN579" s="33"/>
      <c r="FO579" s="33"/>
      <c r="FP579" s="33"/>
      <c r="FQ579" s="33"/>
      <c r="FR579" s="33"/>
      <c r="FS579" s="33"/>
      <c r="FT579" s="33"/>
      <c r="FU579" s="33"/>
      <c r="FV579" s="33"/>
      <c r="FW579" s="33"/>
      <c r="FX579" s="33"/>
      <c r="FY579" s="33"/>
      <c r="FZ579" s="33"/>
      <c r="GA579" s="33"/>
      <c r="GB579" s="33"/>
      <c r="GC579" s="33"/>
      <c r="GD579" s="33"/>
      <c r="GE579" s="33"/>
      <c r="GF579" s="33"/>
      <c r="GG579" s="33"/>
      <c r="GH579" s="33"/>
      <c r="GI579" s="33"/>
      <c r="GJ579" s="33"/>
      <c r="GK579" s="33"/>
      <c r="GL579" s="33"/>
      <c r="GM579" s="33"/>
      <c r="GN579" s="33"/>
      <c r="GO579" s="33"/>
      <c r="GP579" s="33"/>
      <c r="GQ579" s="33"/>
      <c r="GR579" s="33"/>
      <c r="GS579" s="33"/>
      <c r="GT579" s="33"/>
      <c r="GU579" s="33"/>
      <c r="GV579" s="33"/>
      <c r="GW579" s="33"/>
      <c r="GX579" s="33"/>
      <c r="GY579" s="33"/>
      <c r="GZ579" s="33"/>
      <c r="HA579" s="33"/>
      <c r="HB579" s="33"/>
      <c r="HC579" s="33"/>
      <c r="HD579" s="33"/>
      <c r="HE579" s="33"/>
      <c r="HF579" s="33"/>
      <c r="HG579" s="33"/>
      <c r="HH579" s="33"/>
      <c r="HI579" s="33"/>
      <c r="HJ579" s="33"/>
      <c r="HK579" s="33"/>
      <c r="HL579" s="33"/>
      <c r="HM579" s="33"/>
      <c r="HN579" s="33"/>
      <c r="HO579" s="33"/>
      <c r="HP579" s="33"/>
      <c r="HQ579" s="33"/>
      <c r="HR579" s="33"/>
      <c r="HS579" s="33"/>
      <c r="HT579" s="33"/>
      <c r="HU579" s="33"/>
      <c r="HV579" s="33"/>
      <c r="HW579" s="33"/>
      <c r="HX579" s="33"/>
      <c r="HY579" s="33"/>
      <c r="HZ579" s="33"/>
      <c r="IA579" s="33"/>
    </row>
    <row r="580" spans="2:235" s="40" customFormat="1" ht="63" x14ac:dyDescent="0.25">
      <c r="B580" s="177"/>
      <c r="C580" s="80">
        <v>573</v>
      </c>
      <c r="D580" s="80" t="s">
        <v>3317</v>
      </c>
      <c r="E580" s="42" t="s">
        <v>1757</v>
      </c>
      <c r="F580" s="45" t="s">
        <v>1713</v>
      </c>
      <c r="G580" s="36" t="s">
        <v>3911</v>
      </c>
      <c r="H580" s="43">
        <v>42342</v>
      </c>
      <c r="I580" s="133">
        <f>178751-9929</f>
        <v>168822</v>
      </c>
      <c r="J580" s="38"/>
      <c r="K580" s="42" t="s">
        <v>3526</v>
      </c>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c r="BD580" s="33"/>
      <c r="BE580" s="33"/>
      <c r="BF580" s="33"/>
      <c r="BG580" s="33"/>
      <c r="BH580" s="33"/>
      <c r="BI580" s="33"/>
      <c r="BJ580" s="33"/>
      <c r="BK580" s="33"/>
      <c r="BL580" s="33"/>
      <c r="BM580" s="33"/>
      <c r="BN580" s="33"/>
      <c r="BO580" s="33"/>
      <c r="BP580" s="33"/>
      <c r="BQ580" s="33"/>
      <c r="BR580" s="33"/>
      <c r="BS580" s="33"/>
      <c r="BT580" s="33"/>
      <c r="BU580" s="33"/>
      <c r="BV580" s="33"/>
      <c r="BW580" s="33"/>
      <c r="BX580" s="33"/>
      <c r="BY580" s="33"/>
      <c r="BZ580" s="33"/>
      <c r="CA580" s="33"/>
      <c r="CB580" s="33"/>
      <c r="CC580" s="33"/>
      <c r="CD580" s="33"/>
      <c r="CE580" s="33"/>
      <c r="CF580" s="33"/>
      <c r="CG580" s="33"/>
      <c r="CH580" s="33"/>
      <c r="CI580" s="33"/>
      <c r="CJ580" s="33"/>
      <c r="CK580" s="33"/>
      <c r="CL580" s="33"/>
      <c r="CM580" s="33"/>
      <c r="CN580" s="33"/>
      <c r="CO580" s="33"/>
      <c r="CP580" s="33"/>
      <c r="CQ580" s="33"/>
      <c r="CR580" s="33"/>
      <c r="CS580" s="33"/>
      <c r="CT580" s="33"/>
      <c r="CU580" s="33"/>
      <c r="CV580" s="33"/>
      <c r="CW580" s="33"/>
      <c r="CX580" s="33"/>
      <c r="CY580" s="33"/>
      <c r="CZ580" s="33"/>
      <c r="DA580" s="33"/>
      <c r="DB580" s="33"/>
      <c r="DC580" s="33"/>
      <c r="DD580" s="33"/>
      <c r="DE580" s="33"/>
      <c r="DF580" s="33"/>
      <c r="DG580" s="33"/>
      <c r="DH580" s="33"/>
      <c r="DI580" s="33"/>
      <c r="DJ580" s="33"/>
      <c r="DK580" s="33"/>
      <c r="DL580" s="33"/>
      <c r="DM580" s="33"/>
      <c r="DN580" s="33"/>
      <c r="DO580" s="33"/>
      <c r="DP580" s="33"/>
      <c r="DQ580" s="33"/>
      <c r="DR580" s="33"/>
      <c r="DS580" s="33"/>
      <c r="DT580" s="33"/>
      <c r="DU580" s="33"/>
      <c r="DV580" s="33"/>
      <c r="DW580" s="33"/>
      <c r="DX580" s="33"/>
      <c r="DY580" s="33"/>
      <c r="DZ580" s="33"/>
      <c r="EA580" s="33"/>
      <c r="EB580" s="33"/>
      <c r="EC580" s="33"/>
      <c r="ED580" s="33"/>
      <c r="EE580" s="33"/>
      <c r="EF580" s="33"/>
      <c r="EG580" s="33"/>
      <c r="EH580" s="33"/>
      <c r="EI580" s="33"/>
      <c r="EJ580" s="33"/>
      <c r="EK580" s="33"/>
      <c r="EL580" s="33"/>
      <c r="EM580" s="33"/>
      <c r="EN580" s="33"/>
      <c r="EO580" s="33"/>
      <c r="EP580" s="33"/>
      <c r="EQ580" s="33"/>
      <c r="ER580" s="33"/>
      <c r="ES580" s="33"/>
      <c r="ET580" s="33"/>
      <c r="EU580" s="33"/>
      <c r="EV580" s="33"/>
      <c r="EW580" s="33"/>
      <c r="EX580" s="33"/>
      <c r="EY580" s="33"/>
      <c r="EZ580" s="33"/>
      <c r="FA580" s="33"/>
      <c r="FB580" s="33"/>
      <c r="FC580" s="33"/>
      <c r="FD580" s="33"/>
      <c r="FE580" s="33"/>
      <c r="FF580" s="33"/>
      <c r="FG580" s="33"/>
      <c r="FH580" s="33"/>
      <c r="FI580" s="33"/>
      <c r="FJ580" s="33"/>
      <c r="FK580" s="33"/>
      <c r="FL580" s="33"/>
      <c r="FM580" s="33"/>
      <c r="FN580" s="33"/>
      <c r="FO580" s="33"/>
      <c r="FP580" s="33"/>
      <c r="FQ580" s="33"/>
      <c r="FR580" s="33"/>
      <c r="FS580" s="33"/>
      <c r="FT580" s="33"/>
      <c r="FU580" s="33"/>
      <c r="FV580" s="33"/>
      <c r="FW580" s="33"/>
      <c r="FX580" s="33"/>
      <c r="FY580" s="33"/>
      <c r="FZ580" s="33"/>
      <c r="GA580" s="33"/>
      <c r="GB580" s="33"/>
      <c r="GC580" s="33"/>
      <c r="GD580" s="33"/>
      <c r="GE580" s="33"/>
      <c r="GF580" s="33"/>
      <c r="GG580" s="33"/>
      <c r="GH580" s="33"/>
      <c r="GI580" s="33"/>
      <c r="GJ580" s="33"/>
      <c r="GK580" s="33"/>
      <c r="GL580" s="33"/>
      <c r="GM580" s="33"/>
      <c r="GN580" s="33"/>
      <c r="GO580" s="33"/>
      <c r="GP580" s="33"/>
      <c r="GQ580" s="33"/>
      <c r="GR580" s="33"/>
      <c r="GS580" s="33"/>
      <c r="GT580" s="33"/>
      <c r="GU580" s="33"/>
      <c r="GV580" s="33"/>
      <c r="GW580" s="33"/>
      <c r="GX580" s="33"/>
      <c r="GY580" s="33"/>
      <c r="GZ580" s="33"/>
      <c r="HA580" s="33"/>
      <c r="HB580" s="33"/>
      <c r="HC580" s="33"/>
      <c r="HD580" s="33"/>
      <c r="HE580" s="33"/>
      <c r="HF580" s="33"/>
      <c r="HG580" s="33"/>
      <c r="HH580" s="33"/>
      <c r="HI580" s="33"/>
      <c r="HJ580" s="33"/>
      <c r="HK580" s="33"/>
      <c r="HL580" s="33"/>
      <c r="HM580" s="33"/>
      <c r="HN580" s="33"/>
      <c r="HO580" s="33"/>
      <c r="HP580" s="33"/>
      <c r="HQ580" s="33"/>
      <c r="HR580" s="33"/>
      <c r="HS580" s="33"/>
      <c r="HT580" s="33"/>
      <c r="HU580" s="33"/>
      <c r="HV580" s="33"/>
      <c r="HW580" s="33"/>
      <c r="HX580" s="33"/>
      <c r="HY580" s="33"/>
      <c r="HZ580" s="33"/>
      <c r="IA580" s="33"/>
    </row>
    <row r="581" spans="2:235" s="40" customFormat="1" ht="47.25" x14ac:dyDescent="0.25">
      <c r="B581" s="177"/>
      <c r="C581" s="80">
        <v>574</v>
      </c>
      <c r="D581" s="80" t="s">
        <v>3396</v>
      </c>
      <c r="E581" s="42" t="s">
        <v>1757</v>
      </c>
      <c r="F581" s="45" t="s">
        <v>1714</v>
      </c>
      <c r="G581" s="36" t="s">
        <v>3912</v>
      </c>
      <c r="H581" s="43">
        <v>42349</v>
      </c>
      <c r="I581" s="133">
        <v>94500</v>
      </c>
      <c r="J581" s="38"/>
      <c r="K581" s="42" t="s">
        <v>3527</v>
      </c>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c r="BD581" s="33"/>
      <c r="BE581" s="33"/>
      <c r="BF581" s="33"/>
      <c r="BG581" s="33"/>
      <c r="BH581" s="33"/>
      <c r="BI581" s="33"/>
      <c r="BJ581" s="33"/>
      <c r="BK581" s="33"/>
      <c r="BL581" s="33"/>
      <c r="BM581" s="33"/>
      <c r="BN581" s="33"/>
      <c r="BO581" s="33"/>
      <c r="BP581" s="33"/>
      <c r="BQ581" s="33"/>
      <c r="BR581" s="33"/>
      <c r="BS581" s="33"/>
      <c r="BT581" s="33"/>
      <c r="BU581" s="33"/>
      <c r="BV581" s="33"/>
      <c r="BW581" s="33"/>
      <c r="BX581" s="33"/>
      <c r="BY581" s="33"/>
      <c r="BZ581" s="33"/>
      <c r="CA581" s="33"/>
      <c r="CB581" s="33"/>
      <c r="CC581" s="33"/>
      <c r="CD581" s="33"/>
      <c r="CE581" s="33"/>
      <c r="CF581" s="33"/>
      <c r="CG581" s="33"/>
      <c r="CH581" s="33"/>
      <c r="CI581" s="33"/>
      <c r="CJ581" s="33"/>
      <c r="CK581" s="33"/>
      <c r="CL581" s="33"/>
      <c r="CM581" s="33"/>
      <c r="CN581" s="33"/>
      <c r="CO581" s="33"/>
      <c r="CP581" s="33"/>
      <c r="CQ581" s="33"/>
      <c r="CR581" s="33"/>
      <c r="CS581" s="33"/>
      <c r="CT581" s="33"/>
      <c r="CU581" s="33"/>
      <c r="CV581" s="33"/>
      <c r="CW581" s="33"/>
      <c r="CX581" s="33"/>
      <c r="CY581" s="33"/>
      <c r="CZ581" s="33"/>
      <c r="DA581" s="33"/>
      <c r="DB581" s="33"/>
      <c r="DC581" s="33"/>
      <c r="DD581" s="33"/>
      <c r="DE581" s="33"/>
      <c r="DF581" s="33"/>
      <c r="DG581" s="33"/>
      <c r="DH581" s="33"/>
      <c r="DI581" s="33"/>
      <c r="DJ581" s="33"/>
      <c r="DK581" s="33"/>
      <c r="DL581" s="33"/>
      <c r="DM581" s="33"/>
      <c r="DN581" s="33"/>
      <c r="DO581" s="33"/>
      <c r="DP581" s="33"/>
      <c r="DQ581" s="33"/>
      <c r="DR581" s="33"/>
      <c r="DS581" s="33"/>
      <c r="DT581" s="33"/>
      <c r="DU581" s="33"/>
      <c r="DV581" s="33"/>
      <c r="DW581" s="33"/>
      <c r="DX581" s="33"/>
      <c r="DY581" s="33"/>
      <c r="DZ581" s="33"/>
      <c r="EA581" s="33"/>
      <c r="EB581" s="33"/>
      <c r="EC581" s="33"/>
      <c r="ED581" s="33"/>
      <c r="EE581" s="33"/>
      <c r="EF581" s="33"/>
      <c r="EG581" s="33"/>
      <c r="EH581" s="33"/>
      <c r="EI581" s="33"/>
      <c r="EJ581" s="33"/>
      <c r="EK581" s="33"/>
      <c r="EL581" s="33"/>
      <c r="EM581" s="33"/>
      <c r="EN581" s="33"/>
      <c r="EO581" s="33"/>
      <c r="EP581" s="33"/>
      <c r="EQ581" s="33"/>
      <c r="ER581" s="33"/>
      <c r="ES581" s="33"/>
      <c r="ET581" s="33"/>
      <c r="EU581" s="33"/>
      <c r="EV581" s="33"/>
      <c r="EW581" s="33"/>
      <c r="EX581" s="33"/>
      <c r="EY581" s="33"/>
      <c r="EZ581" s="33"/>
      <c r="FA581" s="33"/>
      <c r="FB581" s="33"/>
      <c r="FC581" s="33"/>
      <c r="FD581" s="33"/>
      <c r="FE581" s="33"/>
      <c r="FF581" s="33"/>
      <c r="FG581" s="33"/>
      <c r="FH581" s="33"/>
      <c r="FI581" s="33"/>
      <c r="FJ581" s="33"/>
      <c r="FK581" s="33"/>
      <c r="FL581" s="33"/>
      <c r="FM581" s="33"/>
      <c r="FN581" s="33"/>
      <c r="FO581" s="33"/>
      <c r="FP581" s="33"/>
      <c r="FQ581" s="33"/>
      <c r="FR581" s="33"/>
      <c r="FS581" s="33"/>
      <c r="FT581" s="33"/>
      <c r="FU581" s="33"/>
      <c r="FV581" s="33"/>
      <c r="FW581" s="33"/>
      <c r="FX581" s="33"/>
      <c r="FY581" s="33"/>
      <c r="FZ581" s="33"/>
      <c r="GA581" s="33"/>
      <c r="GB581" s="33"/>
      <c r="GC581" s="33"/>
      <c r="GD581" s="33"/>
      <c r="GE581" s="33"/>
      <c r="GF581" s="33"/>
      <c r="GG581" s="33"/>
      <c r="GH581" s="33"/>
      <c r="GI581" s="33"/>
      <c r="GJ581" s="33"/>
      <c r="GK581" s="33"/>
      <c r="GL581" s="33"/>
      <c r="GM581" s="33"/>
      <c r="GN581" s="33"/>
      <c r="GO581" s="33"/>
      <c r="GP581" s="33"/>
      <c r="GQ581" s="33"/>
      <c r="GR581" s="33"/>
      <c r="GS581" s="33"/>
      <c r="GT581" s="33"/>
      <c r="GU581" s="33"/>
      <c r="GV581" s="33"/>
      <c r="GW581" s="33"/>
      <c r="GX581" s="33"/>
      <c r="GY581" s="33"/>
      <c r="GZ581" s="33"/>
      <c r="HA581" s="33"/>
      <c r="HB581" s="33"/>
      <c r="HC581" s="33"/>
      <c r="HD581" s="33"/>
      <c r="HE581" s="33"/>
      <c r="HF581" s="33"/>
      <c r="HG581" s="33"/>
      <c r="HH581" s="33"/>
      <c r="HI581" s="33"/>
      <c r="HJ581" s="33"/>
      <c r="HK581" s="33"/>
      <c r="HL581" s="33"/>
      <c r="HM581" s="33"/>
      <c r="HN581" s="33"/>
      <c r="HO581" s="33"/>
      <c r="HP581" s="33"/>
      <c r="HQ581" s="33"/>
      <c r="HR581" s="33"/>
      <c r="HS581" s="33"/>
      <c r="HT581" s="33"/>
      <c r="HU581" s="33"/>
      <c r="HV581" s="33"/>
      <c r="HW581" s="33"/>
      <c r="HX581" s="33"/>
      <c r="HY581" s="33"/>
      <c r="HZ581" s="33"/>
      <c r="IA581" s="33"/>
    </row>
    <row r="582" spans="2:235" s="40" customFormat="1" ht="47.25" x14ac:dyDescent="0.25">
      <c r="B582" s="177"/>
      <c r="C582" s="80">
        <v>575</v>
      </c>
      <c r="D582" s="80" t="s">
        <v>3320</v>
      </c>
      <c r="E582" s="42" t="s">
        <v>1757</v>
      </c>
      <c r="F582" s="45" t="s">
        <v>1715</v>
      </c>
      <c r="G582" s="36" t="s">
        <v>3913</v>
      </c>
      <c r="H582" s="43">
        <v>42350</v>
      </c>
      <c r="I582" s="133">
        <v>85250</v>
      </c>
      <c r="J582" s="38"/>
      <c r="K582" s="42" t="s">
        <v>3528</v>
      </c>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c r="BD582" s="33"/>
      <c r="BE582" s="33"/>
      <c r="BF582" s="33"/>
      <c r="BG582" s="33"/>
      <c r="BH582" s="33"/>
      <c r="BI582" s="33"/>
      <c r="BJ582" s="33"/>
      <c r="BK582" s="33"/>
      <c r="BL582" s="33"/>
      <c r="BM582" s="33"/>
      <c r="BN582" s="33"/>
      <c r="BO582" s="33"/>
      <c r="BP582" s="33"/>
      <c r="BQ582" s="33"/>
      <c r="BR582" s="33"/>
      <c r="BS582" s="33"/>
      <c r="BT582" s="33"/>
      <c r="BU582" s="33"/>
      <c r="BV582" s="33"/>
      <c r="BW582" s="33"/>
      <c r="BX582" s="33"/>
      <c r="BY582" s="33"/>
      <c r="BZ582" s="33"/>
      <c r="CA582" s="33"/>
      <c r="CB582" s="33"/>
      <c r="CC582" s="33"/>
      <c r="CD582" s="33"/>
      <c r="CE582" s="33"/>
      <c r="CF582" s="33"/>
      <c r="CG582" s="33"/>
      <c r="CH582" s="33"/>
      <c r="CI582" s="33"/>
      <c r="CJ582" s="33"/>
      <c r="CK582" s="33"/>
      <c r="CL582" s="33"/>
      <c r="CM582" s="33"/>
      <c r="CN582" s="33"/>
      <c r="CO582" s="33"/>
      <c r="CP582" s="33"/>
      <c r="CQ582" s="33"/>
      <c r="CR582" s="33"/>
      <c r="CS582" s="33"/>
      <c r="CT582" s="33"/>
      <c r="CU582" s="33"/>
      <c r="CV582" s="33"/>
      <c r="CW582" s="33"/>
      <c r="CX582" s="33"/>
      <c r="CY582" s="33"/>
      <c r="CZ582" s="33"/>
      <c r="DA582" s="33"/>
      <c r="DB582" s="33"/>
      <c r="DC582" s="33"/>
      <c r="DD582" s="33"/>
      <c r="DE582" s="33"/>
      <c r="DF582" s="33"/>
      <c r="DG582" s="33"/>
      <c r="DH582" s="33"/>
      <c r="DI582" s="33"/>
      <c r="DJ582" s="33"/>
      <c r="DK582" s="33"/>
      <c r="DL582" s="33"/>
      <c r="DM582" s="33"/>
      <c r="DN582" s="33"/>
      <c r="DO582" s="33"/>
      <c r="DP582" s="33"/>
      <c r="DQ582" s="33"/>
      <c r="DR582" s="33"/>
      <c r="DS582" s="33"/>
      <c r="DT582" s="33"/>
      <c r="DU582" s="33"/>
      <c r="DV582" s="33"/>
      <c r="DW582" s="33"/>
      <c r="DX582" s="33"/>
      <c r="DY582" s="33"/>
      <c r="DZ582" s="33"/>
      <c r="EA582" s="33"/>
      <c r="EB582" s="33"/>
      <c r="EC582" s="33"/>
      <c r="ED582" s="33"/>
      <c r="EE582" s="33"/>
      <c r="EF582" s="33"/>
      <c r="EG582" s="33"/>
      <c r="EH582" s="33"/>
      <c r="EI582" s="33"/>
      <c r="EJ582" s="33"/>
      <c r="EK582" s="33"/>
      <c r="EL582" s="33"/>
      <c r="EM582" s="33"/>
      <c r="EN582" s="33"/>
      <c r="EO582" s="33"/>
      <c r="EP582" s="33"/>
      <c r="EQ582" s="33"/>
      <c r="ER582" s="33"/>
      <c r="ES582" s="33"/>
      <c r="ET582" s="33"/>
      <c r="EU582" s="33"/>
      <c r="EV582" s="33"/>
      <c r="EW582" s="33"/>
      <c r="EX582" s="33"/>
      <c r="EY582" s="33"/>
      <c r="EZ582" s="33"/>
      <c r="FA582" s="33"/>
      <c r="FB582" s="33"/>
      <c r="FC582" s="33"/>
      <c r="FD582" s="33"/>
      <c r="FE582" s="33"/>
      <c r="FF582" s="33"/>
      <c r="FG582" s="33"/>
      <c r="FH582" s="33"/>
      <c r="FI582" s="33"/>
      <c r="FJ582" s="33"/>
      <c r="FK582" s="33"/>
      <c r="FL582" s="33"/>
      <c r="FM582" s="33"/>
      <c r="FN582" s="33"/>
      <c r="FO582" s="33"/>
      <c r="FP582" s="33"/>
      <c r="FQ582" s="33"/>
      <c r="FR582" s="33"/>
      <c r="FS582" s="33"/>
      <c r="FT582" s="33"/>
      <c r="FU582" s="33"/>
      <c r="FV582" s="33"/>
      <c r="FW582" s="33"/>
      <c r="FX582" s="33"/>
      <c r="FY582" s="33"/>
      <c r="FZ582" s="33"/>
      <c r="GA582" s="33"/>
      <c r="GB582" s="33"/>
      <c r="GC582" s="33"/>
      <c r="GD582" s="33"/>
      <c r="GE582" s="33"/>
      <c r="GF582" s="33"/>
      <c r="GG582" s="33"/>
      <c r="GH582" s="33"/>
      <c r="GI582" s="33"/>
      <c r="GJ582" s="33"/>
      <c r="GK582" s="33"/>
      <c r="GL582" s="33"/>
      <c r="GM582" s="33"/>
      <c r="GN582" s="33"/>
      <c r="GO582" s="33"/>
      <c r="GP582" s="33"/>
      <c r="GQ582" s="33"/>
      <c r="GR582" s="33"/>
      <c r="GS582" s="33"/>
      <c r="GT582" s="33"/>
      <c r="GU582" s="33"/>
      <c r="GV582" s="33"/>
      <c r="GW582" s="33"/>
      <c r="GX582" s="33"/>
      <c r="GY582" s="33"/>
      <c r="GZ582" s="33"/>
      <c r="HA582" s="33"/>
      <c r="HB582" s="33"/>
      <c r="HC582" s="33"/>
      <c r="HD582" s="33"/>
      <c r="HE582" s="33"/>
      <c r="HF582" s="33"/>
      <c r="HG582" s="33"/>
      <c r="HH582" s="33"/>
      <c r="HI582" s="33"/>
      <c r="HJ582" s="33"/>
      <c r="HK582" s="33"/>
      <c r="HL582" s="33"/>
      <c r="HM582" s="33"/>
      <c r="HN582" s="33"/>
      <c r="HO582" s="33"/>
      <c r="HP582" s="33"/>
      <c r="HQ582" s="33"/>
      <c r="HR582" s="33"/>
      <c r="HS582" s="33"/>
      <c r="HT582" s="33"/>
      <c r="HU582" s="33"/>
      <c r="HV582" s="33"/>
      <c r="HW582" s="33"/>
      <c r="HX582" s="33"/>
      <c r="HY582" s="33"/>
      <c r="HZ582" s="33"/>
      <c r="IA582" s="33"/>
    </row>
    <row r="583" spans="2:235" s="40" customFormat="1" ht="47.25" x14ac:dyDescent="0.25">
      <c r="B583" s="177"/>
      <c r="C583" s="80">
        <v>576</v>
      </c>
      <c r="D583" s="80" t="s">
        <v>3320</v>
      </c>
      <c r="E583" s="42" t="s">
        <v>1757</v>
      </c>
      <c r="F583" s="45" t="s">
        <v>1716</v>
      </c>
      <c r="G583" s="36" t="s">
        <v>3914</v>
      </c>
      <c r="H583" s="43">
        <v>42393</v>
      </c>
      <c r="I583" s="133">
        <v>58400</v>
      </c>
      <c r="J583" s="38"/>
      <c r="K583" s="42" t="s">
        <v>3529</v>
      </c>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33"/>
      <c r="BI583" s="33"/>
      <c r="BJ583" s="33"/>
      <c r="BK583" s="33"/>
      <c r="BL583" s="33"/>
      <c r="BM583" s="33"/>
      <c r="BN583" s="33"/>
      <c r="BO583" s="33"/>
      <c r="BP583" s="33"/>
      <c r="BQ583" s="33"/>
      <c r="BR583" s="33"/>
      <c r="BS583" s="33"/>
      <c r="BT583" s="33"/>
      <c r="BU583" s="33"/>
      <c r="BV583" s="33"/>
      <c r="BW583" s="33"/>
      <c r="BX583" s="33"/>
      <c r="BY583" s="33"/>
      <c r="BZ583" s="33"/>
      <c r="CA583" s="33"/>
      <c r="CB583" s="33"/>
      <c r="CC583" s="33"/>
      <c r="CD583" s="33"/>
      <c r="CE583" s="33"/>
      <c r="CF583" s="33"/>
      <c r="CG583" s="33"/>
      <c r="CH583" s="33"/>
      <c r="CI583" s="33"/>
      <c r="CJ583" s="33"/>
      <c r="CK583" s="33"/>
      <c r="CL583" s="33"/>
      <c r="CM583" s="33"/>
      <c r="CN583" s="33"/>
      <c r="CO583" s="33"/>
      <c r="CP583" s="33"/>
      <c r="CQ583" s="33"/>
      <c r="CR583" s="33"/>
      <c r="CS583" s="33"/>
      <c r="CT583" s="33"/>
      <c r="CU583" s="33"/>
      <c r="CV583" s="33"/>
      <c r="CW583" s="33"/>
      <c r="CX583" s="33"/>
      <c r="CY583" s="33"/>
      <c r="CZ583" s="33"/>
      <c r="DA583" s="33"/>
      <c r="DB583" s="33"/>
      <c r="DC583" s="33"/>
      <c r="DD583" s="33"/>
      <c r="DE583" s="33"/>
      <c r="DF583" s="33"/>
      <c r="DG583" s="33"/>
      <c r="DH583" s="33"/>
      <c r="DI583" s="33"/>
      <c r="DJ583" s="33"/>
      <c r="DK583" s="33"/>
      <c r="DL583" s="33"/>
      <c r="DM583" s="33"/>
      <c r="DN583" s="33"/>
      <c r="DO583" s="33"/>
      <c r="DP583" s="33"/>
      <c r="DQ583" s="33"/>
      <c r="DR583" s="33"/>
      <c r="DS583" s="33"/>
      <c r="DT583" s="33"/>
      <c r="DU583" s="33"/>
      <c r="DV583" s="33"/>
      <c r="DW583" s="33"/>
      <c r="DX583" s="33"/>
      <c r="DY583" s="33"/>
      <c r="DZ583" s="33"/>
      <c r="EA583" s="33"/>
      <c r="EB583" s="33"/>
      <c r="EC583" s="33"/>
      <c r="ED583" s="33"/>
      <c r="EE583" s="33"/>
      <c r="EF583" s="33"/>
      <c r="EG583" s="33"/>
      <c r="EH583" s="33"/>
      <c r="EI583" s="33"/>
      <c r="EJ583" s="33"/>
      <c r="EK583" s="33"/>
      <c r="EL583" s="33"/>
      <c r="EM583" s="33"/>
      <c r="EN583" s="33"/>
      <c r="EO583" s="33"/>
      <c r="EP583" s="33"/>
      <c r="EQ583" s="33"/>
      <c r="ER583" s="33"/>
      <c r="ES583" s="33"/>
      <c r="ET583" s="33"/>
      <c r="EU583" s="33"/>
      <c r="EV583" s="33"/>
      <c r="EW583" s="33"/>
      <c r="EX583" s="33"/>
      <c r="EY583" s="33"/>
      <c r="EZ583" s="33"/>
      <c r="FA583" s="33"/>
      <c r="FB583" s="33"/>
      <c r="FC583" s="33"/>
      <c r="FD583" s="33"/>
      <c r="FE583" s="33"/>
      <c r="FF583" s="33"/>
      <c r="FG583" s="33"/>
      <c r="FH583" s="33"/>
      <c r="FI583" s="33"/>
      <c r="FJ583" s="33"/>
      <c r="FK583" s="33"/>
      <c r="FL583" s="33"/>
      <c r="FM583" s="33"/>
      <c r="FN583" s="33"/>
      <c r="FO583" s="33"/>
      <c r="FP583" s="33"/>
      <c r="FQ583" s="33"/>
      <c r="FR583" s="33"/>
      <c r="FS583" s="33"/>
      <c r="FT583" s="33"/>
      <c r="FU583" s="33"/>
      <c r="FV583" s="33"/>
      <c r="FW583" s="33"/>
      <c r="FX583" s="33"/>
      <c r="FY583" s="33"/>
      <c r="FZ583" s="33"/>
      <c r="GA583" s="33"/>
      <c r="GB583" s="33"/>
      <c r="GC583" s="33"/>
      <c r="GD583" s="33"/>
      <c r="GE583" s="33"/>
      <c r="GF583" s="33"/>
      <c r="GG583" s="33"/>
      <c r="GH583" s="33"/>
      <c r="GI583" s="33"/>
      <c r="GJ583" s="33"/>
      <c r="GK583" s="33"/>
      <c r="GL583" s="33"/>
      <c r="GM583" s="33"/>
      <c r="GN583" s="33"/>
      <c r="GO583" s="33"/>
      <c r="GP583" s="33"/>
      <c r="GQ583" s="33"/>
      <c r="GR583" s="33"/>
      <c r="GS583" s="33"/>
      <c r="GT583" s="33"/>
      <c r="GU583" s="33"/>
      <c r="GV583" s="33"/>
      <c r="GW583" s="33"/>
      <c r="GX583" s="33"/>
      <c r="GY583" s="33"/>
      <c r="GZ583" s="33"/>
      <c r="HA583" s="33"/>
      <c r="HB583" s="33"/>
      <c r="HC583" s="33"/>
      <c r="HD583" s="33"/>
      <c r="HE583" s="33"/>
      <c r="HF583" s="33"/>
      <c r="HG583" s="33"/>
      <c r="HH583" s="33"/>
      <c r="HI583" s="33"/>
      <c r="HJ583" s="33"/>
      <c r="HK583" s="33"/>
      <c r="HL583" s="33"/>
      <c r="HM583" s="33"/>
      <c r="HN583" s="33"/>
      <c r="HO583" s="33"/>
      <c r="HP583" s="33"/>
      <c r="HQ583" s="33"/>
      <c r="HR583" s="33"/>
      <c r="HS583" s="33"/>
      <c r="HT583" s="33"/>
      <c r="HU583" s="33"/>
      <c r="HV583" s="33"/>
      <c r="HW583" s="33"/>
      <c r="HX583" s="33"/>
      <c r="HY583" s="33"/>
      <c r="HZ583" s="33"/>
      <c r="IA583" s="33"/>
    </row>
    <row r="584" spans="2:235" s="40" customFormat="1" ht="31.5" x14ac:dyDescent="0.25">
      <c r="B584" s="177"/>
      <c r="C584" s="80">
        <v>577</v>
      </c>
      <c r="D584" s="80" t="s">
        <v>3315</v>
      </c>
      <c r="E584" s="42" t="s">
        <v>1757</v>
      </c>
      <c r="F584" s="45" t="s">
        <v>1717</v>
      </c>
      <c r="G584" s="36" t="s">
        <v>3915</v>
      </c>
      <c r="H584" s="43">
        <v>42419</v>
      </c>
      <c r="I584" s="133">
        <v>77000</v>
      </c>
      <c r="J584" s="38"/>
      <c r="K584" s="42" t="s">
        <v>3530</v>
      </c>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c r="AS584" s="33"/>
      <c r="AT584" s="33"/>
      <c r="AU584" s="33"/>
      <c r="AV584" s="33"/>
      <c r="AW584" s="33"/>
      <c r="AX584" s="33"/>
      <c r="AY584" s="33"/>
      <c r="AZ584" s="33"/>
      <c r="BA584" s="33"/>
      <c r="BB584" s="33"/>
      <c r="BC584" s="33"/>
      <c r="BD584" s="33"/>
      <c r="BE584" s="33"/>
      <c r="BF584" s="33"/>
      <c r="BG584" s="33"/>
      <c r="BH584" s="33"/>
      <c r="BI584" s="33"/>
      <c r="BJ584" s="33"/>
      <c r="BK584" s="33"/>
      <c r="BL584" s="33"/>
      <c r="BM584" s="33"/>
      <c r="BN584" s="33"/>
      <c r="BO584" s="33"/>
      <c r="BP584" s="33"/>
      <c r="BQ584" s="33"/>
      <c r="BR584" s="33"/>
      <c r="BS584" s="33"/>
      <c r="BT584" s="33"/>
      <c r="BU584" s="33"/>
      <c r="BV584" s="33"/>
      <c r="BW584" s="33"/>
      <c r="BX584" s="33"/>
      <c r="BY584" s="33"/>
      <c r="BZ584" s="33"/>
      <c r="CA584" s="33"/>
      <c r="CB584" s="33"/>
      <c r="CC584" s="33"/>
      <c r="CD584" s="33"/>
      <c r="CE584" s="33"/>
      <c r="CF584" s="33"/>
      <c r="CG584" s="33"/>
      <c r="CH584" s="33"/>
      <c r="CI584" s="33"/>
      <c r="CJ584" s="33"/>
      <c r="CK584" s="33"/>
      <c r="CL584" s="33"/>
      <c r="CM584" s="33"/>
      <c r="CN584" s="33"/>
      <c r="CO584" s="33"/>
      <c r="CP584" s="33"/>
      <c r="CQ584" s="33"/>
      <c r="CR584" s="33"/>
      <c r="CS584" s="33"/>
      <c r="CT584" s="33"/>
      <c r="CU584" s="33"/>
      <c r="CV584" s="33"/>
      <c r="CW584" s="33"/>
      <c r="CX584" s="33"/>
      <c r="CY584" s="33"/>
      <c r="CZ584" s="33"/>
      <c r="DA584" s="33"/>
      <c r="DB584" s="33"/>
      <c r="DC584" s="33"/>
      <c r="DD584" s="33"/>
      <c r="DE584" s="33"/>
      <c r="DF584" s="33"/>
      <c r="DG584" s="33"/>
      <c r="DH584" s="33"/>
      <c r="DI584" s="33"/>
      <c r="DJ584" s="33"/>
      <c r="DK584" s="33"/>
      <c r="DL584" s="33"/>
      <c r="DM584" s="33"/>
      <c r="DN584" s="33"/>
      <c r="DO584" s="33"/>
      <c r="DP584" s="33"/>
      <c r="DQ584" s="33"/>
      <c r="DR584" s="33"/>
      <c r="DS584" s="33"/>
      <c r="DT584" s="33"/>
      <c r="DU584" s="33"/>
      <c r="DV584" s="33"/>
      <c r="DW584" s="33"/>
      <c r="DX584" s="33"/>
      <c r="DY584" s="33"/>
      <c r="DZ584" s="33"/>
      <c r="EA584" s="33"/>
      <c r="EB584" s="33"/>
      <c r="EC584" s="33"/>
      <c r="ED584" s="33"/>
      <c r="EE584" s="33"/>
      <c r="EF584" s="33"/>
      <c r="EG584" s="33"/>
      <c r="EH584" s="33"/>
      <c r="EI584" s="33"/>
      <c r="EJ584" s="33"/>
      <c r="EK584" s="33"/>
      <c r="EL584" s="33"/>
      <c r="EM584" s="33"/>
      <c r="EN584" s="33"/>
      <c r="EO584" s="33"/>
      <c r="EP584" s="33"/>
      <c r="EQ584" s="33"/>
      <c r="ER584" s="33"/>
      <c r="ES584" s="33"/>
      <c r="ET584" s="33"/>
      <c r="EU584" s="33"/>
      <c r="EV584" s="33"/>
      <c r="EW584" s="33"/>
      <c r="EX584" s="33"/>
      <c r="EY584" s="33"/>
      <c r="EZ584" s="33"/>
      <c r="FA584" s="33"/>
      <c r="FB584" s="33"/>
      <c r="FC584" s="33"/>
      <c r="FD584" s="33"/>
      <c r="FE584" s="33"/>
      <c r="FF584" s="33"/>
      <c r="FG584" s="33"/>
      <c r="FH584" s="33"/>
      <c r="FI584" s="33"/>
      <c r="FJ584" s="33"/>
      <c r="FK584" s="33"/>
      <c r="FL584" s="33"/>
      <c r="FM584" s="33"/>
      <c r="FN584" s="33"/>
      <c r="FO584" s="33"/>
      <c r="FP584" s="33"/>
      <c r="FQ584" s="33"/>
      <c r="FR584" s="33"/>
      <c r="FS584" s="33"/>
      <c r="FT584" s="33"/>
      <c r="FU584" s="33"/>
      <c r="FV584" s="33"/>
      <c r="FW584" s="33"/>
      <c r="FX584" s="33"/>
      <c r="FY584" s="33"/>
      <c r="FZ584" s="33"/>
      <c r="GA584" s="33"/>
      <c r="GB584" s="33"/>
      <c r="GC584" s="33"/>
      <c r="GD584" s="33"/>
      <c r="GE584" s="33"/>
      <c r="GF584" s="33"/>
      <c r="GG584" s="33"/>
      <c r="GH584" s="33"/>
      <c r="GI584" s="33"/>
      <c r="GJ584" s="33"/>
      <c r="GK584" s="33"/>
      <c r="GL584" s="33"/>
      <c r="GM584" s="33"/>
      <c r="GN584" s="33"/>
      <c r="GO584" s="33"/>
      <c r="GP584" s="33"/>
      <c r="GQ584" s="33"/>
      <c r="GR584" s="33"/>
      <c r="GS584" s="33"/>
      <c r="GT584" s="33"/>
      <c r="GU584" s="33"/>
      <c r="GV584" s="33"/>
      <c r="GW584" s="33"/>
      <c r="GX584" s="33"/>
      <c r="GY584" s="33"/>
      <c r="GZ584" s="33"/>
      <c r="HA584" s="33"/>
      <c r="HB584" s="33"/>
      <c r="HC584" s="33"/>
      <c r="HD584" s="33"/>
      <c r="HE584" s="33"/>
      <c r="HF584" s="33"/>
      <c r="HG584" s="33"/>
      <c r="HH584" s="33"/>
      <c r="HI584" s="33"/>
      <c r="HJ584" s="33"/>
      <c r="HK584" s="33"/>
      <c r="HL584" s="33"/>
      <c r="HM584" s="33"/>
      <c r="HN584" s="33"/>
      <c r="HO584" s="33"/>
      <c r="HP584" s="33"/>
      <c r="HQ584" s="33"/>
      <c r="HR584" s="33"/>
      <c r="HS584" s="33"/>
      <c r="HT584" s="33"/>
      <c r="HU584" s="33"/>
      <c r="HV584" s="33"/>
      <c r="HW584" s="33"/>
      <c r="HX584" s="33"/>
      <c r="HY584" s="33"/>
      <c r="HZ584" s="33"/>
      <c r="IA584" s="33"/>
    </row>
    <row r="585" spans="2:235" s="40" customFormat="1" ht="31.5" x14ac:dyDescent="0.25">
      <c r="B585" s="177"/>
      <c r="C585" s="80">
        <v>578</v>
      </c>
      <c r="D585" s="80" t="s">
        <v>3315</v>
      </c>
      <c r="E585" s="42" t="s">
        <v>1757</v>
      </c>
      <c r="F585" s="45" t="s">
        <v>1718</v>
      </c>
      <c r="G585" s="36" t="s">
        <v>3916</v>
      </c>
      <c r="H585" s="43">
        <v>42366</v>
      </c>
      <c r="I585" s="133">
        <v>50000</v>
      </c>
      <c r="J585" s="38"/>
      <c r="K585" s="42" t="s">
        <v>2565</v>
      </c>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3"/>
      <c r="AX585" s="33"/>
      <c r="AY585" s="33"/>
      <c r="AZ585" s="33"/>
      <c r="BA585" s="33"/>
      <c r="BB585" s="33"/>
      <c r="BC585" s="33"/>
      <c r="BD585" s="33"/>
      <c r="BE585" s="33"/>
      <c r="BF585" s="33"/>
      <c r="BG585" s="33"/>
      <c r="BH585" s="33"/>
      <c r="BI585" s="33"/>
      <c r="BJ585" s="33"/>
      <c r="BK585" s="33"/>
      <c r="BL585" s="33"/>
      <c r="BM585" s="33"/>
      <c r="BN585" s="33"/>
      <c r="BO585" s="33"/>
      <c r="BP585" s="33"/>
      <c r="BQ585" s="33"/>
      <c r="BR585" s="33"/>
      <c r="BS585" s="33"/>
      <c r="BT585" s="33"/>
      <c r="BU585" s="33"/>
      <c r="BV585" s="33"/>
      <c r="BW585" s="33"/>
      <c r="BX585" s="33"/>
      <c r="BY585" s="33"/>
      <c r="BZ585" s="33"/>
      <c r="CA585" s="33"/>
      <c r="CB585" s="33"/>
      <c r="CC585" s="33"/>
      <c r="CD585" s="33"/>
      <c r="CE585" s="33"/>
      <c r="CF585" s="33"/>
      <c r="CG585" s="33"/>
      <c r="CH585" s="33"/>
      <c r="CI585" s="33"/>
      <c r="CJ585" s="33"/>
      <c r="CK585" s="33"/>
      <c r="CL585" s="33"/>
      <c r="CM585" s="33"/>
      <c r="CN585" s="33"/>
      <c r="CO585" s="33"/>
      <c r="CP585" s="33"/>
      <c r="CQ585" s="33"/>
      <c r="CR585" s="33"/>
      <c r="CS585" s="33"/>
      <c r="CT585" s="33"/>
      <c r="CU585" s="33"/>
      <c r="CV585" s="33"/>
      <c r="CW585" s="33"/>
      <c r="CX585" s="33"/>
      <c r="CY585" s="33"/>
      <c r="CZ585" s="33"/>
      <c r="DA585" s="33"/>
      <c r="DB585" s="33"/>
      <c r="DC585" s="33"/>
      <c r="DD585" s="33"/>
      <c r="DE585" s="33"/>
      <c r="DF585" s="33"/>
      <c r="DG585" s="33"/>
      <c r="DH585" s="33"/>
      <c r="DI585" s="33"/>
      <c r="DJ585" s="33"/>
      <c r="DK585" s="33"/>
      <c r="DL585" s="33"/>
      <c r="DM585" s="33"/>
      <c r="DN585" s="33"/>
      <c r="DO585" s="33"/>
      <c r="DP585" s="33"/>
      <c r="DQ585" s="33"/>
      <c r="DR585" s="33"/>
      <c r="DS585" s="33"/>
      <c r="DT585" s="33"/>
      <c r="DU585" s="33"/>
      <c r="DV585" s="33"/>
      <c r="DW585" s="33"/>
      <c r="DX585" s="33"/>
      <c r="DY585" s="33"/>
      <c r="DZ585" s="33"/>
      <c r="EA585" s="33"/>
      <c r="EB585" s="33"/>
      <c r="EC585" s="33"/>
      <c r="ED585" s="33"/>
      <c r="EE585" s="33"/>
      <c r="EF585" s="33"/>
      <c r="EG585" s="33"/>
      <c r="EH585" s="33"/>
      <c r="EI585" s="33"/>
      <c r="EJ585" s="33"/>
      <c r="EK585" s="33"/>
      <c r="EL585" s="33"/>
      <c r="EM585" s="33"/>
      <c r="EN585" s="33"/>
      <c r="EO585" s="33"/>
      <c r="EP585" s="33"/>
      <c r="EQ585" s="33"/>
      <c r="ER585" s="33"/>
      <c r="ES585" s="33"/>
      <c r="ET585" s="33"/>
      <c r="EU585" s="33"/>
      <c r="EV585" s="33"/>
      <c r="EW585" s="33"/>
      <c r="EX585" s="33"/>
      <c r="EY585" s="33"/>
      <c r="EZ585" s="33"/>
      <c r="FA585" s="33"/>
      <c r="FB585" s="33"/>
      <c r="FC585" s="33"/>
      <c r="FD585" s="33"/>
      <c r="FE585" s="33"/>
      <c r="FF585" s="33"/>
      <c r="FG585" s="33"/>
      <c r="FH585" s="33"/>
      <c r="FI585" s="33"/>
      <c r="FJ585" s="33"/>
      <c r="FK585" s="33"/>
      <c r="FL585" s="33"/>
      <c r="FM585" s="33"/>
      <c r="FN585" s="33"/>
      <c r="FO585" s="33"/>
      <c r="FP585" s="33"/>
      <c r="FQ585" s="33"/>
      <c r="FR585" s="33"/>
      <c r="FS585" s="33"/>
      <c r="FT585" s="33"/>
      <c r="FU585" s="33"/>
      <c r="FV585" s="33"/>
      <c r="FW585" s="33"/>
      <c r="FX585" s="33"/>
      <c r="FY585" s="33"/>
      <c r="FZ585" s="33"/>
      <c r="GA585" s="33"/>
      <c r="GB585" s="33"/>
      <c r="GC585" s="33"/>
      <c r="GD585" s="33"/>
      <c r="GE585" s="33"/>
      <c r="GF585" s="33"/>
      <c r="GG585" s="33"/>
      <c r="GH585" s="33"/>
      <c r="GI585" s="33"/>
      <c r="GJ585" s="33"/>
      <c r="GK585" s="33"/>
      <c r="GL585" s="33"/>
      <c r="GM585" s="33"/>
      <c r="GN585" s="33"/>
      <c r="GO585" s="33"/>
      <c r="GP585" s="33"/>
      <c r="GQ585" s="33"/>
      <c r="GR585" s="33"/>
      <c r="GS585" s="33"/>
      <c r="GT585" s="33"/>
      <c r="GU585" s="33"/>
      <c r="GV585" s="33"/>
      <c r="GW585" s="33"/>
      <c r="GX585" s="33"/>
      <c r="GY585" s="33"/>
      <c r="GZ585" s="33"/>
      <c r="HA585" s="33"/>
      <c r="HB585" s="33"/>
      <c r="HC585" s="33"/>
      <c r="HD585" s="33"/>
      <c r="HE585" s="33"/>
      <c r="HF585" s="33"/>
      <c r="HG585" s="33"/>
      <c r="HH585" s="33"/>
      <c r="HI585" s="33"/>
      <c r="HJ585" s="33"/>
      <c r="HK585" s="33"/>
      <c r="HL585" s="33"/>
      <c r="HM585" s="33"/>
      <c r="HN585" s="33"/>
      <c r="HO585" s="33"/>
      <c r="HP585" s="33"/>
      <c r="HQ585" s="33"/>
      <c r="HR585" s="33"/>
      <c r="HS585" s="33"/>
      <c r="HT585" s="33"/>
      <c r="HU585" s="33"/>
      <c r="HV585" s="33"/>
      <c r="HW585" s="33"/>
      <c r="HX585" s="33"/>
      <c r="HY585" s="33"/>
      <c r="HZ585" s="33"/>
      <c r="IA585" s="33"/>
    </row>
    <row r="586" spans="2:235" s="40" customFormat="1" ht="63" x14ac:dyDescent="0.25">
      <c r="B586" s="177"/>
      <c r="C586" s="80">
        <v>579</v>
      </c>
      <c r="D586" s="80" t="s">
        <v>3315</v>
      </c>
      <c r="E586" s="42" t="s">
        <v>1757</v>
      </c>
      <c r="F586" s="45" t="s">
        <v>1719</v>
      </c>
      <c r="G586" s="36" t="s">
        <v>3845</v>
      </c>
      <c r="H586" s="43" t="s">
        <v>3832</v>
      </c>
      <c r="I586" s="133">
        <v>358380</v>
      </c>
      <c r="J586" s="38"/>
      <c r="K586" s="42" t="s">
        <v>3531</v>
      </c>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3"/>
      <c r="FH586" s="33"/>
      <c r="FI586" s="33"/>
      <c r="FJ586" s="33"/>
      <c r="FK586" s="33"/>
      <c r="FL586" s="33"/>
      <c r="FM586" s="33"/>
      <c r="FN586" s="33"/>
      <c r="FO586" s="33"/>
      <c r="FP586" s="33"/>
      <c r="FQ586" s="33"/>
      <c r="FR586" s="33"/>
      <c r="FS586" s="33"/>
      <c r="FT586" s="33"/>
      <c r="FU586" s="33"/>
      <c r="FV586" s="33"/>
      <c r="FW586" s="33"/>
      <c r="FX586" s="33"/>
      <c r="FY586" s="33"/>
      <c r="FZ586" s="33"/>
      <c r="GA586" s="33"/>
      <c r="GB586" s="33"/>
      <c r="GC586" s="33"/>
      <c r="GD586" s="33"/>
      <c r="GE586" s="33"/>
      <c r="GF586" s="33"/>
      <c r="GG586" s="33"/>
      <c r="GH586" s="33"/>
      <c r="GI586" s="33"/>
      <c r="GJ586" s="33"/>
      <c r="GK586" s="33"/>
      <c r="GL586" s="33"/>
      <c r="GM586" s="33"/>
      <c r="GN586" s="33"/>
      <c r="GO586" s="33"/>
      <c r="GP586" s="33"/>
      <c r="GQ586" s="33"/>
      <c r="GR586" s="33"/>
      <c r="GS586" s="33"/>
      <c r="GT586" s="33"/>
      <c r="GU586" s="33"/>
      <c r="GV586" s="33"/>
      <c r="GW586" s="33"/>
      <c r="GX586" s="33"/>
      <c r="GY586" s="33"/>
      <c r="GZ586" s="33"/>
      <c r="HA586" s="33"/>
      <c r="HB586" s="33"/>
      <c r="HC586" s="33"/>
      <c r="HD586" s="33"/>
      <c r="HE586" s="33"/>
      <c r="HF586" s="33"/>
      <c r="HG586" s="33"/>
      <c r="HH586" s="33"/>
      <c r="HI586" s="33"/>
      <c r="HJ586" s="33"/>
      <c r="HK586" s="33"/>
      <c r="HL586" s="33"/>
      <c r="HM586" s="33"/>
      <c r="HN586" s="33"/>
      <c r="HO586" s="33"/>
      <c r="HP586" s="33"/>
      <c r="HQ586" s="33"/>
      <c r="HR586" s="33"/>
      <c r="HS586" s="33"/>
      <c r="HT586" s="33"/>
      <c r="HU586" s="33"/>
      <c r="HV586" s="33"/>
      <c r="HW586" s="33"/>
      <c r="HX586" s="33"/>
      <c r="HY586" s="33"/>
      <c r="HZ586" s="33"/>
      <c r="IA586" s="33"/>
    </row>
    <row r="587" spans="2:235" s="40" customFormat="1" ht="47.25" x14ac:dyDescent="0.25">
      <c r="B587" s="177"/>
      <c r="C587" s="80">
        <v>580</v>
      </c>
      <c r="D587" s="80" t="s">
        <v>3398</v>
      </c>
      <c r="E587" s="42" t="s">
        <v>1757</v>
      </c>
      <c r="F587" s="45" t="s">
        <v>1720</v>
      </c>
      <c r="G587" s="36" t="s">
        <v>3917</v>
      </c>
      <c r="H587" s="43">
        <v>42372</v>
      </c>
      <c r="I587" s="133">
        <v>41800</v>
      </c>
      <c r="J587" s="38"/>
      <c r="K587" s="42" t="s">
        <v>3532</v>
      </c>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c r="BD587" s="33"/>
      <c r="BE587" s="33"/>
      <c r="BF587" s="33"/>
      <c r="BG587" s="33"/>
      <c r="BH587" s="33"/>
      <c r="BI587" s="33"/>
      <c r="BJ587" s="33"/>
      <c r="BK587" s="33"/>
      <c r="BL587" s="33"/>
      <c r="BM587" s="33"/>
      <c r="BN587" s="33"/>
      <c r="BO587" s="33"/>
      <c r="BP587" s="33"/>
      <c r="BQ587" s="33"/>
      <c r="BR587" s="33"/>
      <c r="BS587" s="33"/>
      <c r="BT587" s="33"/>
      <c r="BU587" s="33"/>
      <c r="BV587" s="33"/>
      <c r="BW587" s="33"/>
      <c r="BX587" s="33"/>
      <c r="BY587" s="33"/>
      <c r="BZ587" s="33"/>
      <c r="CA587" s="33"/>
      <c r="CB587" s="33"/>
      <c r="CC587" s="33"/>
      <c r="CD587" s="33"/>
      <c r="CE587" s="33"/>
      <c r="CF587" s="33"/>
      <c r="CG587" s="33"/>
      <c r="CH587" s="33"/>
      <c r="CI587" s="33"/>
      <c r="CJ587" s="33"/>
      <c r="CK587" s="33"/>
      <c r="CL587" s="33"/>
      <c r="CM587" s="33"/>
      <c r="CN587" s="33"/>
      <c r="CO587" s="33"/>
      <c r="CP587" s="33"/>
      <c r="CQ587" s="33"/>
      <c r="CR587" s="33"/>
      <c r="CS587" s="33"/>
      <c r="CT587" s="33"/>
      <c r="CU587" s="33"/>
      <c r="CV587" s="33"/>
      <c r="CW587" s="33"/>
      <c r="CX587" s="33"/>
      <c r="CY587" s="33"/>
      <c r="CZ587" s="33"/>
      <c r="DA587" s="33"/>
      <c r="DB587" s="33"/>
      <c r="DC587" s="33"/>
      <c r="DD587" s="33"/>
      <c r="DE587" s="33"/>
      <c r="DF587" s="33"/>
      <c r="DG587" s="33"/>
      <c r="DH587" s="33"/>
      <c r="DI587" s="33"/>
      <c r="DJ587" s="33"/>
      <c r="DK587" s="33"/>
      <c r="DL587" s="33"/>
      <c r="DM587" s="33"/>
      <c r="DN587" s="33"/>
      <c r="DO587" s="33"/>
      <c r="DP587" s="33"/>
      <c r="DQ587" s="33"/>
      <c r="DR587" s="33"/>
      <c r="DS587" s="33"/>
      <c r="DT587" s="33"/>
      <c r="DU587" s="33"/>
      <c r="DV587" s="33"/>
      <c r="DW587" s="33"/>
      <c r="DX587" s="33"/>
      <c r="DY587" s="33"/>
      <c r="DZ587" s="33"/>
      <c r="EA587" s="33"/>
      <c r="EB587" s="33"/>
      <c r="EC587" s="33"/>
      <c r="ED587" s="33"/>
      <c r="EE587" s="33"/>
      <c r="EF587" s="33"/>
      <c r="EG587" s="33"/>
      <c r="EH587" s="33"/>
      <c r="EI587" s="33"/>
      <c r="EJ587" s="33"/>
      <c r="EK587" s="33"/>
      <c r="EL587" s="33"/>
      <c r="EM587" s="33"/>
      <c r="EN587" s="33"/>
      <c r="EO587" s="33"/>
      <c r="EP587" s="33"/>
      <c r="EQ587" s="33"/>
      <c r="ER587" s="33"/>
      <c r="ES587" s="33"/>
      <c r="ET587" s="33"/>
      <c r="EU587" s="33"/>
      <c r="EV587" s="33"/>
      <c r="EW587" s="33"/>
      <c r="EX587" s="33"/>
      <c r="EY587" s="33"/>
      <c r="EZ587" s="33"/>
      <c r="FA587" s="33"/>
      <c r="FB587" s="33"/>
      <c r="FC587" s="33"/>
      <c r="FD587" s="33"/>
      <c r="FE587" s="33"/>
      <c r="FF587" s="33"/>
      <c r="FG587" s="33"/>
      <c r="FH587" s="33"/>
      <c r="FI587" s="33"/>
      <c r="FJ587" s="33"/>
      <c r="FK587" s="33"/>
      <c r="FL587" s="33"/>
      <c r="FM587" s="33"/>
      <c r="FN587" s="33"/>
      <c r="FO587" s="33"/>
      <c r="FP587" s="33"/>
      <c r="FQ587" s="33"/>
      <c r="FR587" s="33"/>
      <c r="FS587" s="33"/>
      <c r="FT587" s="33"/>
      <c r="FU587" s="33"/>
      <c r="FV587" s="33"/>
      <c r="FW587" s="33"/>
      <c r="FX587" s="33"/>
      <c r="FY587" s="33"/>
      <c r="FZ587" s="33"/>
      <c r="GA587" s="33"/>
      <c r="GB587" s="33"/>
      <c r="GC587" s="33"/>
      <c r="GD587" s="33"/>
      <c r="GE587" s="33"/>
      <c r="GF587" s="33"/>
      <c r="GG587" s="33"/>
      <c r="GH587" s="33"/>
      <c r="GI587" s="33"/>
      <c r="GJ587" s="33"/>
      <c r="GK587" s="33"/>
      <c r="GL587" s="33"/>
      <c r="GM587" s="33"/>
      <c r="GN587" s="33"/>
      <c r="GO587" s="33"/>
      <c r="GP587" s="33"/>
      <c r="GQ587" s="33"/>
      <c r="GR587" s="33"/>
      <c r="GS587" s="33"/>
      <c r="GT587" s="33"/>
      <c r="GU587" s="33"/>
      <c r="GV587" s="33"/>
      <c r="GW587" s="33"/>
      <c r="GX587" s="33"/>
      <c r="GY587" s="33"/>
      <c r="GZ587" s="33"/>
      <c r="HA587" s="33"/>
      <c r="HB587" s="33"/>
      <c r="HC587" s="33"/>
      <c r="HD587" s="33"/>
      <c r="HE587" s="33"/>
      <c r="HF587" s="33"/>
      <c r="HG587" s="33"/>
      <c r="HH587" s="33"/>
      <c r="HI587" s="33"/>
      <c r="HJ587" s="33"/>
      <c r="HK587" s="33"/>
      <c r="HL587" s="33"/>
      <c r="HM587" s="33"/>
      <c r="HN587" s="33"/>
      <c r="HO587" s="33"/>
      <c r="HP587" s="33"/>
      <c r="HQ587" s="33"/>
      <c r="HR587" s="33"/>
      <c r="HS587" s="33"/>
      <c r="HT587" s="33"/>
      <c r="HU587" s="33"/>
      <c r="HV587" s="33"/>
      <c r="HW587" s="33"/>
      <c r="HX587" s="33"/>
      <c r="HY587" s="33"/>
      <c r="HZ587" s="33"/>
      <c r="IA587" s="33"/>
    </row>
    <row r="588" spans="2:235" s="40" customFormat="1" ht="47.25" x14ac:dyDescent="0.25">
      <c r="B588" s="177"/>
      <c r="C588" s="80">
        <v>581</v>
      </c>
      <c r="D588" s="80" t="s">
        <v>3261</v>
      </c>
      <c r="E588" s="42" t="s">
        <v>1757</v>
      </c>
      <c r="F588" s="45" t="s">
        <v>1721</v>
      </c>
      <c r="G588" s="36" t="s">
        <v>3821</v>
      </c>
      <c r="H588" s="43">
        <v>42218</v>
      </c>
      <c r="I588" s="133">
        <v>88500</v>
      </c>
      <c r="J588" s="38"/>
      <c r="K588" s="42" t="s">
        <v>3533</v>
      </c>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c r="AS588" s="33"/>
      <c r="AT588" s="33"/>
      <c r="AU588" s="33"/>
      <c r="AV588" s="33"/>
      <c r="AW588" s="33"/>
      <c r="AX588" s="33"/>
      <c r="AY588" s="33"/>
      <c r="AZ588" s="33"/>
      <c r="BA588" s="33"/>
      <c r="BB588" s="33"/>
      <c r="BC588" s="33"/>
      <c r="BD588" s="33"/>
      <c r="BE588" s="33"/>
      <c r="BF588" s="33"/>
      <c r="BG588" s="33"/>
      <c r="BH588" s="33"/>
      <c r="BI588" s="33"/>
      <c r="BJ588" s="33"/>
      <c r="BK588" s="33"/>
      <c r="BL588" s="33"/>
      <c r="BM588" s="33"/>
      <c r="BN588" s="33"/>
      <c r="BO588" s="33"/>
      <c r="BP588" s="33"/>
      <c r="BQ588" s="33"/>
      <c r="BR588" s="33"/>
      <c r="BS588" s="33"/>
      <c r="BT588" s="33"/>
      <c r="BU588" s="33"/>
      <c r="BV588" s="33"/>
      <c r="BW588" s="33"/>
      <c r="BX588" s="33"/>
      <c r="BY588" s="33"/>
      <c r="BZ588" s="33"/>
      <c r="CA588" s="33"/>
      <c r="CB588" s="33"/>
      <c r="CC588" s="33"/>
      <c r="CD588" s="33"/>
      <c r="CE588" s="33"/>
      <c r="CF588" s="33"/>
      <c r="CG588" s="33"/>
      <c r="CH588" s="33"/>
      <c r="CI588" s="33"/>
      <c r="CJ588" s="33"/>
      <c r="CK588" s="33"/>
      <c r="CL588" s="33"/>
      <c r="CM588" s="33"/>
      <c r="CN588" s="33"/>
      <c r="CO588" s="33"/>
      <c r="CP588" s="33"/>
      <c r="CQ588" s="33"/>
      <c r="CR588" s="33"/>
      <c r="CS588" s="33"/>
      <c r="CT588" s="33"/>
      <c r="CU588" s="33"/>
      <c r="CV588" s="33"/>
      <c r="CW588" s="33"/>
      <c r="CX588" s="33"/>
      <c r="CY588" s="33"/>
      <c r="CZ588" s="33"/>
      <c r="DA588" s="33"/>
      <c r="DB588" s="33"/>
      <c r="DC588" s="33"/>
      <c r="DD588" s="33"/>
      <c r="DE588" s="33"/>
      <c r="DF588" s="33"/>
      <c r="DG588" s="33"/>
      <c r="DH588" s="33"/>
      <c r="DI588" s="33"/>
      <c r="DJ588" s="33"/>
      <c r="DK588" s="33"/>
      <c r="DL588" s="33"/>
      <c r="DM588" s="33"/>
      <c r="DN588" s="33"/>
      <c r="DO588" s="33"/>
      <c r="DP588" s="33"/>
      <c r="DQ588" s="33"/>
      <c r="DR588" s="33"/>
      <c r="DS588" s="33"/>
      <c r="DT588" s="33"/>
      <c r="DU588" s="33"/>
      <c r="DV588" s="33"/>
      <c r="DW588" s="33"/>
      <c r="DX588" s="33"/>
      <c r="DY588" s="33"/>
      <c r="DZ588" s="33"/>
      <c r="EA588" s="33"/>
      <c r="EB588" s="33"/>
      <c r="EC588" s="33"/>
      <c r="ED588" s="33"/>
      <c r="EE588" s="33"/>
      <c r="EF588" s="33"/>
      <c r="EG588" s="33"/>
      <c r="EH588" s="33"/>
      <c r="EI588" s="33"/>
      <c r="EJ588" s="33"/>
      <c r="EK588" s="33"/>
      <c r="EL588" s="33"/>
      <c r="EM588" s="33"/>
      <c r="EN588" s="33"/>
      <c r="EO588" s="33"/>
      <c r="EP588" s="33"/>
      <c r="EQ588" s="33"/>
      <c r="ER588" s="33"/>
      <c r="ES588" s="33"/>
      <c r="ET588" s="33"/>
      <c r="EU588" s="33"/>
      <c r="EV588" s="33"/>
      <c r="EW588" s="33"/>
      <c r="EX588" s="33"/>
      <c r="EY588" s="33"/>
      <c r="EZ588" s="33"/>
      <c r="FA588" s="33"/>
      <c r="FB588" s="33"/>
      <c r="FC588" s="33"/>
      <c r="FD588" s="33"/>
      <c r="FE588" s="33"/>
      <c r="FF588" s="33"/>
      <c r="FG588" s="33"/>
      <c r="FH588" s="33"/>
      <c r="FI588" s="33"/>
      <c r="FJ588" s="33"/>
      <c r="FK588" s="33"/>
      <c r="FL588" s="33"/>
      <c r="FM588" s="33"/>
      <c r="FN588" s="33"/>
      <c r="FO588" s="33"/>
      <c r="FP588" s="33"/>
      <c r="FQ588" s="33"/>
      <c r="FR588" s="33"/>
      <c r="FS588" s="33"/>
      <c r="FT588" s="33"/>
      <c r="FU588" s="33"/>
      <c r="FV588" s="33"/>
      <c r="FW588" s="33"/>
      <c r="FX588" s="33"/>
      <c r="FY588" s="33"/>
      <c r="FZ588" s="33"/>
      <c r="GA588" s="33"/>
      <c r="GB588" s="33"/>
      <c r="GC588" s="33"/>
      <c r="GD588" s="33"/>
      <c r="GE588" s="33"/>
      <c r="GF588" s="33"/>
      <c r="GG588" s="33"/>
      <c r="GH588" s="33"/>
      <c r="GI588" s="33"/>
      <c r="GJ588" s="33"/>
      <c r="GK588" s="33"/>
      <c r="GL588" s="33"/>
      <c r="GM588" s="33"/>
      <c r="GN588" s="33"/>
      <c r="GO588" s="33"/>
      <c r="GP588" s="33"/>
      <c r="GQ588" s="33"/>
      <c r="GR588" s="33"/>
      <c r="GS588" s="33"/>
      <c r="GT588" s="33"/>
      <c r="GU588" s="33"/>
      <c r="GV588" s="33"/>
      <c r="GW588" s="33"/>
      <c r="GX588" s="33"/>
      <c r="GY588" s="33"/>
      <c r="GZ588" s="33"/>
      <c r="HA588" s="33"/>
      <c r="HB588" s="33"/>
      <c r="HC588" s="33"/>
      <c r="HD588" s="33"/>
      <c r="HE588" s="33"/>
      <c r="HF588" s="33"/>
      <c r="HG588" s="33"/>
      <c r="HH588" s="33"/>
      <c r="HI588" s="33"/>
      <c r="HJ588" s="33"/>
      <c r="HK588" s="33"/>
      <c r="HL588" s="33"/>
      <c r="HM588" s="33"/>
      <c r="HN588" s="33"/>
      <c r="HO588" s="33"/>
      <c r="HP588" s="33"/>
      <c r="HQ588" s="33"/>
      <c r="HR588" s="33"/>
      <c r="HS588" s="33"/>
      <c r="HT588" s="33"/>
      <c r="HU588" s="33"/>
      <c r="HV588" s="33"/>
      <c r="HW588" s="33"/>
      <c r="HX588" s="33"/>
      <c r="HY588" s="33"/>
      <c r="HZ588" s="33"/>
      <c r="IA588" s="33"/>
    </row>
    <row r="589" spans="2:235" s="40" customFormat="1" ht="31.5" x14ac:dyDescent="0.25">
      <c r="B589" s="177"/>
      <c r="C589" s="80">
        <v>582</v>
      </c>
      <c r="D589" s="80" t="s">
        <v>3312</v>
      </c>
      <c r="E589" s="42" t="s">
        <v>1757</v>
      </c>
      <c r="F589" s="42" t="s">
        <v>1551</v>
      </c>
      <c r="G589" s="36" t="s">
        <v>3918</v>
      </c>
      <c r="H589" s="43">
        <v>42068</v>
      </c>
      <c r="I589" s="133">
        <v>70000</v>
      </c>
      <c r="J589" s="38"/>
      <c r="K589" s="42" t="s">
        <v>2511</v>
      </c>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c r="BL589" s="33"/>
      <c r="BM589" s="33"/>
      <c r="BN589" s="33"/>
      <c r="BO589" s="33"/>
      <c r="BP589" s="33"/>
      <c r="BQ589" s="33"/>
      <c r="BR589" s="33"/>
      <c r="BS589" s="33"/>
      <c r="BT589" s="33"/>
      <c r="BU589" s="33"/>
      <c r="BV589" s="33"/>
      <c r="BW589" s="33"/>
      <c r="BX589" s="33"/>
      <c r="BY589" s="33"/>
      <c r="BZ589" s="33"/>
      <c r="CA589" s="33"/>
      <c r="CB589" s="33"/>
      <c r="CC589" s="33"/>
      <c r="CD589" s="33"/>
      <c r="CE589" s="33"/>
      <c r="CF589" s="33"/>
      <c r="CG589" s="33"/>
      <c r="CH589" s="33"/>
      <c r="CI589" s="33"/>
      <c r="CJ589" s="33"/>
      <c r="CK589" s="33"/>
      <c r="CL589" s="33"/>
      <c r="CM589" s="33"/>
      <c r="CN589" s="33"/>
      <c r="CO589" s="33"/>
      <c r="CP589" s="33"/>
      <c r="CQ589" s="33"/>
      <c r="CR589" s="33"/>
      <c r="CS589" s="33"/>
      <c r="CT589" s="33"/>
      <c r="CU589" s="33"/>
      <c r="CV589" s="33"/>
      <c r="CW589" s="33"/>
      <c r="CX589" s="33"/>
      <c r="CY589" s="33"/>
      <c r="CZ589" s="33"/>
      <c r="DA589" s="33"/>
      <c r="DB589" s="33"/>
      <c r="DC589" s="33"/>
      <c r="DD589" s="33"/>
      <c r="DE589" s="33"/>
      <c r="DF589" s="33"/>
      <c r="DG589" s="33"/>
      <c r="DH589" s="33"/>
      <c r="DI589" s="33"/>
      <c r="DJ589" s="33"/>
      <c r="DK589" s="33"/>
      <c r="DL589" s="33"/>
      <c r="DM589" s="33"/>
      <c r="DN589" s="33"/>
      <c r="DO589" s="33"/>
      <c r="DP589" s="33"/>
      <c r="DQ589" s="33"/>
      <c r="DR589" s="33"/>
      <c r="DS589" s="33"/>
      <c r="DT589" s="33"/>
      <c r="DU589" s="33"/>
      <c r="DV589" s="33"/>
      <c r="DW589" s="33"/>
      <c r="DX589" s="33"/>
      <c r="DY589" s="33"/>
      <c r="DZ589" s="33"/>
      <c r="EA589" s="33"/>
      <c r="EB589" s="33"/>
      <c r="EC589" s="33"/>
      <c r="ED589" s="33"/>
      <c r="EE589" s="33"/>
      <c r="EF589" s="33"/>
      <c r="EG589" s="33"/>
      <c r="EH589" s="33"/>
      <c r="EI589" s="33"/>
      <c r="EJ589" s="33"/>
      <c r="EK589" s="33"/>
      <c r="EL589" s="33"/>
      <c r="EM589" s="33"/>
      <c r="EN589" s="33"/>
      <c r="EO589" s="33"/>
      <c r="EP589" s="33"/>
      <c r="EQ589" s="33"/>
      <c r="ER589" s="33"/>
      <c r="ES589" s="33"/>
      <c r="ET589" s="33"/>
      <c r="EU589" s="33"/>
      <c r="EV589" s="33"/>
      <c r="EW589" s="33"/>
      <c r="EX589" s="33"/>
      <c r="EY589" s="33"/>
      <c r="EZ589" s="33"/>
      <c r="FA589" s="33"/>
      <c r="FB589" s="33"/>
      <c r="FC589" s="33"/>
      <c r="FD589" s="33"/>
      <c r="FE589" s="33"/>
      <c r="FF589" s="33"/>
      <c r="FG589" s="33"/>
      <c r="FH589" s="33"/>
      <c r="FI589" s="33"/>
      <c r="FJ589" s="33"/>
      <c r="FK589" s="33"/>
      <c r="FL589" s="33"/>
      <c r="FM589" s="33"/>
      <c r="FN589" s="33"/>
      <c r="FO589" s="33"/>
      <c r="FP589" s="33"/>
      <c r="FQ589" s="33"/>
      <c r="FR589" s="33"/>
      <c r="FS589" s="33"/>
      <c r="FT589" s="33"/>
      <c r="FU589" s="33"/>
      <c r="FV589" s="33"/>
      <c r="FW589" s="33"/>
      <c r="FX589" s="33"/>
      <c r="FY589" s="33"/>
      <c r="FZ589" s="33"/>
      <c r="GA589" s="33"/>
      <c r="GB589" s="33"/>
      <c r="GC589" s="33"/>
      <c r="GD589" s="33"/>
      <c r="GE589" s="33"/>
      <c r="GF589" s="33"/>
      <c r="GG589" s="33"/>
      <c r="GH589" s="33"/>
      <c r="GI589" s="33"/>
      <c r="GJ589" s="33"/>
      <c r="GK589" s="33"/>
      <c r="GL589" s="33"/>
      <c r="GM589" s="33"/>
      <c r="GN589" s="33"/>
      <c r="GO589" s="33"/>
      <c r="GP589" s="33"/>
      <c r="GQ589" s="33"/>
      <c r="GR589" s="33"/>
      <c r="GS589" s="33"/>
      <c r="GT589" s="33"/>
      <c r="GU589" s="33"/>
      <c r="GV589" s="33"/>
      <c r="GW589" s="33"/>
      <c r="GX589" s="33"/>
      <c r="GY589" s="33"/>
      <c r="GZ589" s="33"/>
      <c r="HA589" s="33"/>
      <c r="HB589" s="33"/>
      <c r="HC589" s="33"/>
      <c r="HD589" s="33"/>
      <c r="HE589" s="33"/>
      <c r="HF589" s="33"/>
      <c r="HG589" s="33"/>
      <c r="HH589" s="33"/>
      <c r="HI589" s="33"/>
      <c r="HJ589" s="33"/>
      <c r="HK589" s="33"/>
      <c r="HL589" s="33"/>
      <c r="HM589" s="33"/>
      <c r="HN589" s="33"/>
      <c r="HO589" s="33"/>
      <c r="HP589" s="33"/>
      <c r="HQ589" s="33"/>
      <c r="HR589" s="33"/>
      <c r="HS589" s="33"/>
      <c r="HT589" s="33"/>
      <c r="HU589" s="33"/>
      <c r="HV589" s="33"/>
      <c r="HW589" s="33"/>
      <c r="HX589" s="33"/>
      <c r="HY589" s="33"/>
      <c r="HZ589" s="33"/>
      <c r="IA589" s="33"/>
    </row>
    <row r="590" spans="2:235" s="40" customFormat="1" ht="47.25" x14ac:dyDescent="0.25">
      <c r="B590" s="177"/>
      <c r="C590" s="80">
        <v>583</v>
      </c>
      <c r="D590" s="80" t="s">
        <v>3315</v>
      </c>
      <c r="E590" s="42" t="s">
        <v>1757</v>
      </c>
      <c r="F590" s="42" t="s">
        <v>1722</v>
      </c>
      <c r="G590" s="36" t="s">
        <v>3919</v>
      </c>
      <c r="H590" s="43">
        <v>42461</v>
      </c>
      <c r="I590" s="133">
        <v>45400</v>
      </c>
      <c r="J590" s="38"/>
      <c r="K590" s="42" t="s">
        <v>3534</v>
      </c>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c r="AS590" s="33"/>
      <c r="AT590" s="33"/>
      <c r="AU590" s="33"/>
      <c r="AV590" s="33"/>
      <c r="AW590" s="33"/>
      <c r="AX590" s="33"/>
      <c r="AY590" s="33"/>
      <c r="AZ590" s="33"/>
      <c r="BA590" s="33"/>
      <c r="BB590" s="33"/>
      <c r="BC590" s="33"/>
      <c r="BD590" s="33"/>
      <c r="BE590" s="33"/>
      <c r="BF590" s="33"/>
      <c r="BG590" s="33"/>
      <c r="BH590" s="33"/>
      <c r="BI590" s="33"/>
      <c r="BJ590" s="33"/>
      <c r="BK590" s="33"/>
      <c r="BL590" s="33"/>
      <c r="BM590" s="33"/>
      <c r="BN590" s="33"/>
      <c r="BO590" s="33"/>
      <c r="BP590" s="33"/>
      <c r="BQ590" s="33"/>
      <c r="BR590" s="33"/>
      <c r="BS590" s="33"/>
      <c r="BT590" s="33"/>
      <c r="BU590" s="33"/>
      <c r="BV590" s="33"/>
      <c r="BW590" s="33"/>
      <c r="BX590" s="33"/>
      <c r="BY590" s="33"/>
      <c r="BZ590" s="33"/>
      <c r="CA590" s="33"/>
      <c r="CB590" s="33"/>
      <c r="CC590" s="33"/>
      <c r="CD590" s="33"/>
      <c r="CE590" s="33"/>
      <c r="CF590" s="33"/>
      <c r="CG590" s="33"/>
      <c r="CH590" s="33"/>
      <c r="CI590" s="33"/>
      <c r="CJ590" s="33"/>
      <c r="CK590" s="33"/>
      <c r="CL590" s="33"/>
      <c r="CM590" s="33"/>
      <c r="CN590" s="33"/>
      <c r="CO590" s="33"/>
      <c r="CP590" s="33"/>
      <c r="CQ590" s="33"/>
      <c r="CR590" s="33"/>
      <c r="CS590" s="33"/>
      <c r="CT590" s="33"/>
      <c r="CU590" s="33"/>
      <c r="CV590" s="33"/>
      <c r="CW590" s="33"/>
      <c r="CX590" s="33"/>
      <c r="CY590" s="33"/>
      <c r="CZ590" s="33"/>
      <c r="DA590" s="33"/>
      <c r="DB590" s="33"/>
      <c r="DC590" s="33"/>
      <c r="DD590" s="33"/>
      <c r="DE590" s="33"/>
      <c r="DF590" s="33"/>
      <c r="DG590" s="33"/>
      <c r="DH590" s="33"/>
      <c r="DI590" s="33"/>
      <c r="DJ590" s="33"/>
      <c r="DK590" s="33"/>
      <c r="DL590" s="33"/>
      <c r="DM590" s="33"/>
      <c r="DN590" s="33"/>
      <c r="DO590" s="33"/>
      <c r="DP590" s="33"/>
      <c r="DQ590" s="33"/>
      <c r="DR590" s="33"/>
      <c r="DS590" s="33"/>
      <c r="DT590" s="33"/>
      <c r="DU590" s="33"/>
      <c r="DV590" s="33"/>
      <c r="DW590" s="33"/>
      <c r="DX590" s="33"/>
      <c r="DY590" s="33"/>
      <c r="DZ590" s="33"/>
      <c r="EA590" s="33"/>
      <c r="EB590" s="33"/>
      <c r="EC590" s="33"/>
      <c r="ED590" s="33"/>
      <c r="EE590" s="33"/>
      <c r="EF590" s="33"/>
      <c r="EG590" s="33"/>
      <c r="EH590" s="33"/>
      <c r="EI590" s="33"/>
      <c r="EJ590" s="33"/>
      <c r="EK590" s="33"/>
      <c r="EL590" s="33"/>
      <c r="EM590" s="33"/>
      <c r="EN590" s="33"/>
      <c r="EO590" s="33"/>
      <c r="EP590" s="33"/>
      <c r="EQ590" s="33"/>
      <c r="ER590" s="33"/>
      <c r="ES590" s="33"/>
      <c r="ET590" s="33"/>
      <c r="EU590" s="33"/>
      <c r="EV590" s="33"/>
      <c r="EW590" s="33"/>
      <c r="EX590" s="33"/>
      <c r="EY590" s="33"/>
      <c r="EZ590" s="33"/>
      <c r="FA590" s="33"/>
      <c r="FB590" s="33"/>
      <c r="FC590" s="33"/>
      <c r="FD590" s="33"/>
      <c r="FE590" s="33"/>
      <c r="FF590" s="33"/>
      <c r="FG590" s="33"/>
      <c r="FH590" s="33"/>
      <c r="FI590" s="33"/>
      <c r="FJ590" s="33"/>
      <c r="FK590" s="33"/>
      <c r="FL590" s="33"/>
      <c r="FM590" s="33"/>
      <c r="FN590" s="33"/>
      <c r="FO590" s="33"/>
      <c r="FP590" s="33"/>
      <c r="FQ590" s="33"/>
      <c r="FR590" s="33"/>
      <c r="FS590" s="33"/>
      <c r="FT590" s="33"/>
      <c r="FU590" s="33"/>
      <c r="FV590" s="33"/>
      <c r="FW590" s="33"/>
      <c r="FX590" s="33"/>
      <c r="FY590" s="33"/>
      <c r="FZ590" s="33"/>
      <c r="GA590" s="33"/>
      <c r="GB590" s="33"/>
      <c r="GC590" s="33"/>
      <c r="GD590" s="33"/>
      <c r="GE590" s="33"/>
      <c r="GF590" s="33"/>
      <c r="GG590" s="33"/>
      <c r="GH590" s="33"/>
      <c r="GI590" s="33"/>
      <c r="GJ590" s="33"/>
      <c r="GK590" s="33"/>
      <c r="GL590" s="33"/>
      <c r="GM590" s="33"/>
      <c r="GN590" s="33"/>
      <c r="GO590" s="33"/>
      <c r="GP590" s="33"/>
      <c r="GQ590" s="33"/>
      <c r="GR590" s="33"/>
      <c r="GS590" s="33"/>
      <c r="GT590" s="33"/>
      <c r="GU590" s="33"/>
      <c r="GV590" s="33"/>
      <c r="GW590" s="33"/>
      <c r="GX590" s="33"/>
      <c r="GY590" s="33"/>
      <c r="GZ590" s="33"/>
      <c r="HA590" s="33"/>
      <c r="HB590" s="33"/>
      <c r="HC590" s="33"/>
      <c r="HD590" s="33"/>
      <c r="HE590" s="33"/>
      <c r="HF590" s="33"/>
      <c r="HG590" s="33"/>
      <c r="HH590" s="33"/>
      <c r="HI590" s="33"/>
      <c r="HJ590" s="33"/>
      <c r="HK590" s="33"/>
      <c r="HL590" s="33"/>
      <c r="HM590" s="33"/>
      <c r="HN590" s="33"/>
      <c r="HO590" s="33"/>
      <c r="HP590" s="33"/>
      <c r="HQ590" s="33"/>
      <c r="HR590" s="33"/>
      <c r="HS590" s="33"/>
      <c r="HT590" s="33"/>
      <c r="HU590" s="33"/>
      <c r="HV590" s="33"/>
      <c r="HW590" s="33"/>
      <c r="HX590" s="33"/>
      <c r="HY590" s="33"/>
      <c r="HZ590" s="33"/>
      <c r="IA590" s="33"/>
    </row>
    <row r="591" spans="2:235" s="40" customFormat="1" ht="31.5" x14ac:dyDescent="0.25">
      <c r="B591" s="177"/>
      <c r="C591" s="80">
        <v>584</v>
      </c>
      <c r="D591" s="80" t="s">
        <v>3324</v>
      </c>
      <c r="E591" s="42" t="s">
        <v>1757</v>
      </c>
      <c r="F591" s="81" t="s">
        <v>1723</v>
      </c>
      <c r="G591" s="36" t="s">
        <v>3920</v>
      </c>
      <c r="H591" s="43">
        <v>42286</v>
      </c>
      <c r="I591" s="133">
        <v>13200</v>
      </c>
      <c r="J591" s="38"/>
      <c r="K591" s="42" t="s">
        <v>3535</v>
      </c>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3"/>
      <c r="AX591" s="33"/>
      <c r="AY591" s="33"/>
      <c r="AZ591" s="33"/>
      <c r="BA591" s="33"/>
      <c r="BB591" s="33"/>
      <c r="BC591" s="33"/>
      <c r="BD591" s="33"/>
      <c r="BE591" s="33"/>
      <c r="BF591" s="33"/>
      <c r="BG591" s="33"/>
      <c r="BH591" s="33"/>
      <c r="BI591" s="33"/>
      <c r="BJ591" s="33"/>
      <c r="BK591" s="33"/>
      <c r="BL591" s="33"/>
      <c r="BM591" s="33"/>
      <c r="BN591" s="33"/>
      <c r="BO591" s="33"/>
      <c r="BP591" s="33"/>
      <c r="BQ591" s="33"/>
      <c r="BR591" s="33"/>
      <c r="BS591" s="33"/>
      <c r="BT591" s="33"/>
      <c r="BU591" s="33"/>
      <c r="BV591" s="33"/>
      <c r="BW591" s="33"/>
      <c r="BX591" s="33"/>
      <c r="BY591" s="33"/>
      <c r="BZ591" s="33"/>
      <c r="CA591" s="33"/>
      <c r="CB591" s="33"/>
      <c r="CC591" s="33"/>
      <c r="CD591" s="33"/>
      <c r="CE591" s="33"/>
      <c r="CF591" s="33"/>
      <c r="CG591" s="33"/>
      <c r="CH591" s="33"/>
      <c r="CI591" s="33"/>
      <c r="CJ591" s="33"/>
      <c r="CK591" s="33"/>
      <c r="CL591" s="33"/>
      <c r="CM591" s="33"/>
      <c r="CN591" s="33"/>
      <c r="CO591" s="33"/>
      <c r="CP591" s="33"/>
      <c r="CQ591" s="33"/>
      <c r="CR591" s="33"/>
      <c r="CS591" s="33"/>
      <c r="CT591" s="33"/>
      <c r="CU591" s="33"/>
      <c r="CV591" s="33"/>
      <c r="CW591" s="33"/>
      <c r="CX591" s="33"/>
      <c r="CY591" s="33"/>
      <c r="CZ591" s="33"/>
      <c r="DA591" s="33"/>
      <c r="DB591" s="33"/>
      <c r="DC591" s="33"/>
      <c r="DD591" s="33"/>
      <c r="DE591" s="33"/>
      <c r="DF591" s="33"/>
      <c r="DG591" s="33"/>
      <c r="DH591" s="33"/>
      <c r="DI591" s="33"/>
      <c r="DJ591" s="33"/>
      <c r="DK591" s="33"/>
      <c r="DL591" s="33"/>
      <c r="DM591" s="33"/>
      <c r="DN591" s="33"/>
      <c r="DO591" s="33"/>
      <c r="DP591" s="33"/>
      <c r="DQ591" s="33"/>
      <c r="DR591" s="33"/>
      <c r="DS591" s="33"/>
      <c r="DT591" s="33"/>
      <c r="DU591" s="33"/>
      <c r="DV591" s="33"/>
      <c r="DW591" s="33"/>
      <c r="DX591" s="33"/>
      <c r="DY591" s="33"/>
      <c r="DZ591" s="33"/>
      <c r="EA591" s="33"/>
      <c r="EB591" s="33"/>
      <c r="EC591" s="33"/>
      <c r="ED591" s="33"/>
      <c r="EE591" s="33"/>
      <c r="EF591" s="33"/>
      <c r="EG591" s="33"/>
      <c r="EH591" s="33"/>
      <c r="EI591" s="33"/>
      <c r="EJ591" s="33"/>
      <c r="EK591" s="33"/>
      <c r="EL591" s="33"/>
      <c r="EM591" s="33"/>
      <c r="EN591" s="33"/>
      <c r="EO591" s="33"/>
      <c r="EP591" s="33"/>
      <c r="EQ591" s="33"/>
      <c r="ER591" s="33"/>
      <c r="ES591" s="33"/>
      <c r="ET591" s="33"/>
      <c r="EU591" s="33"/>
      <c r="EV591" s="33"/>
      <c r="EW591" s="33"/>
      <c r="EX591" s="33"/>
      <c r="EY591" s="33"/>
      <c r="EZ591" s="33"/>
      <c r="FA591" s="33"/>
      <c r="FB591" s="33"/>
      <c r="FC591" s="33"/>
      <c r="FD591" s="33"/>
      <c r="FE591" s="33"/>
      <c r="FF591" s="33"/>
      <c r="FG591" s="33"/>
      <c r="FH591" s="33"/>
      <c r="FI591" s="33"/>
      <c r="FJ591" s="33"/>
      <c r="FK591" s="33"/>
      <c r="FL591" s="33"/>
      <c r="FM591" s="33"/>
      <c r="FN591" s="33"/>
      <c r="FO591" s="33"/>
      <c r="FP591" s="33"/>
      <c r="FQ591" s="33"/>
      <c r="FR591" s="33"/>
      <c r="FS591" s="33"/>
      <c r="FT591" s="33"/>
      <c r="FU591" s="33"/>
      <c r="FV591" s="33"/>
      <c r="FW591" s="33"/>
      <c r="FX591" s="33"/>
      <c r="FY591" s="33"/>
      <c r="FZ591" s="33"/>
      <c r="GA591" s="33"/>
      <c r="GB591" s="33"/>
      <c r="GC591" s="33"/>
      <c r="GD591" s="33"/>
      <c r="GE591" s="33"/>
      <c r="GF591" s="33"/>
      <c r="GG591" s="33"/>
      <c r="GH591" s="33"/>
      <c r="GI591" s="33"/>
      <c r="GJ591" s="33"/>
      <c r="GK591" s="33"/>
      <c r="GL591" s="33"/>
      <c r="GM591" s="33"/>
      <c r="GN591" s="33"/>
      <c r="GO591" s="33"/>
      <c r="GP591" s="33"/>
      <c r="GQ591" s="33"/>
      <c r="GR591" s="33"/>
      <c r="GS591" s="33"/>
      <c r="GT591" s="33"/>
      <c r="GU591" s="33"/>
      <c r="GV591" s="33"/>
      <c r="GW591" s="33"/>
      <c r="GX591" s="33"/>
      <c r="GY591" s="33"/>
      <c r="GZ591" s="33"/>
      <c r="HA591" s="33"/>
      <c r="HB591" s="33"/>
      <c r="HC591" s="33"/>
      <c r="HD591" s="33"/>
      <c r="HE591" s="33"/>
      <c r="HF591" s="33"/>
      <c r="HG591" s="33"/>
      <c r="HH591" s="33"/>
      <c r="HI591" s="33"/>
      <c r="HJ591" s="33"/>
      <c r="HK591" s="33"/>
      <c r="HL591" s="33"/>
      <c r="HM591" s="33"/>
      <c r="HN591" s="33"/>
      <c r="HO591" s="33"/>
      <c r="HP591" s="33"/>
      <c r="HQ591" s="33"/>
      <c r="HR591" s="33"/>
      <c r="HS591" s="33"/>
      <c r="HT591" s="33"/>
      <c r="HU591" s="33"/>
      <c r="HV591" s="33"/>
      <c r="HW591" s="33"/>
      <c r="HX591" s="33"/>
      <c r="HY591" s="33"/>
      <c r="HZ591" s="33"/>
      <c r="IA591" s="33"/>
    </row>
    <row r="592" spans="2:235" s="40" customFormat="1" ht="31.5" x14ac:dyDescent="0.25">
      <c r="B592" s="177"/>
      <c r="C592" s="80">
        <v>585</v>
      </c>
      <c r="D592" s="80" t="s">
        <v>3323</v>
      </c>
      <c r="E592" s="42" t="s">
        <v>1757</v>
      </c>
      <c r="F592" s="81" t="s">
        <v>1724</v>
      </c>
      <c r="G592" s="36" t="s">
        <v>3921</v>
      </c>
      <c r="H592" s="43">
        <v>42062</v>
      </c>
      <c r="I592" s="133">
        <v>26000</v>
      </c>
      <c r="J592" s="38"/>
      <c r="K592" s="42" t="s">
        <v>3497</v>
      </c>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c r="AS592" s="33"/>
      <c r="AT592" s="33"/>
      <c r="AU592" s="33"/>
      <c r="AV592" s="33"/>
      <c r="AW592" s="33"/>
      <c r="AX592" s="33"/>
      <c r="AY592" s="33"/>
      <c r="AZ592" s="33"/>
      <c r="BA592" s="33"/>
      <c r="BB592" s="33"/>
      <c r="BC592" s="33"/>
      <c r="BD592" s="33"/>
      <c r="BE592" s="33"/>
      <c r="BF592" s="33"/>
      <c r="BG592" s="33"/>
      <c r="BH592" s="33"/>
      <c r="BI592" s="33"/>
      <c r="BJ592" s="33"/>
      <c r="BK592" s="33"/>
      <c r="BL592" s="33"/>
      <c r="BM592" s="33"/>
      <c r="BN592" s="33"/>
      <c r="BO592" s="33"/>
      <c r="BP592" s="33"/>
      <c r="BQ592" s="33"/>
      <c r="BR592" s="33"/>
      <c r="BS592" s="33"/>
      <c r="BT592" s="33"/>
      <c r="BU592" s="33"/>
      <c r="BV592" s="33"/>
      <c r="BW592" s="33"/>
      <c r="BX592" s="33"/>
      <c r="BY592" s="33"/>
      <c r="BZ592" s="33"/>
      <c r="CA592" s="33"/>
      <c r="CB592" s="33"/>
      <c r="CC592" s="33"/>
      <c r="CD592" s="33"/>
      <c r="CE592" s="33"/>
      <c r="CF592" s="33"/>
      <c r="CG592" s="33"/>
      <c r="CH592" s="33"/>
      <c r="CI592" s="33"/>
      <c r="CJ592" s="33"/>
      <c r="CK592" s="33"/>
      <c r="CL592" s="33"/>
      <c r="CM592" s="33"/>
      <c r="CN592" s="33"/>
      <c r="CO592" s="33"/>
      <c r="CP592" s="33"/>
      <c r="CQ592" s="33"/>
      <c r="CR592" s="33"/>
      <c r="CS592" s="33"/>
      <c r="CT592" s="33"/>
      <c r="CU592" s="33"/>
      <c r="CV592" s="33"/>
      <c r="CW592" s="33"/>
      <c r="CX592" s="33"/>
      <c r="CY592" s="33"/>
      <c r="CZ592" s="33"/>
      <c r="DA592" s="33"/>
      <c r="DB592" s="33"/>
      <c r="DC592" s="33"/>
      <c r="DD592" s="33"/>
      <c r="DE592" s="33"/>
      <c r="DF592" s="33"/>
      <c r="DG592" s="33"/>
      <c r="DH592" s="33"/>
      <c r="DI592" s="33"/>
      <c r="DJ592" s="33"/>
      <c r="DK592" s="33"/>
      <c r="DL592" s="33"/>
      <c r="DM592" s="33"/>
      <c r="DN592" s="33"/>
      <c r="DO592" s="33"/>
      <c r="DP592" s="33"/>
      <c r="DQ592" s="33"/>
      <c r="DR592" s="33"/>
      <c r="DS592" s="33"/>
      <c r="DT592" s="33"/>
      <c r="DU592" s="33"/>
      <c r="DV592" s="33"/>
      <c r="DW592" s="33"/>
      <c r="DX592" s="33"/>
      <c r="DY592" s="33"/>
      <c r="DZ592" s="33"/>
      <c r="EA592" s="33"/>
      <c r="EB592" s="33"/>
      <c r="EC592" s="33"/>
      <c r="ED592" s="33"/>
      <c r="EE592" s="33"/>
      <c r="EF592" s="33"/>
      <c r="EG592" s="33"/>
      <c r="EH592" s="33"/>
      <c r="EI592" s="33"/>
      <c r="EJ592" s="33"/>
      <c r="EK592" s="33"/>
      <c r="EL592" s="33"/>
      <c r="EM592" s="33"/>
      <c r="EN592" s="33"/>
      <c r="EO592" s="33"/>
      <c r="EP592" s="33"/>
      <c r="EQ592" s="33"/>
      <c r="ER592" s="33"/>
      <c r="ES592" s="33"/>
      <c r="ET592" s="33"/>
      <c r="EU592" s="33"/>
      <c r="EV592" s="33"/>
      <c r="EW592" s="33"/>
      <c r="EX592" s="33"/>
      <c r="EY592" s="33"/>
      <c r="EZ592" s="33"/>
      <c r="FA592" s="33"/>
      <c r="FB592" s="33"/>
      <c r="FC592" s="33"/>
      <c r="FD592" s="33"/>
      <c r="FE592" s="33"/>
      <c r="FF592" s="33"/>
      <c r="FG592" s="33"/>
      <c r="FH592" s="33"/>
      <c r="FI592" s="33"/>
      <c r="FJ592" s="33"/>
      <c r="FK592" s="33"/>
      <c r="FL592" s="33"/>
      <c r="FM592" s="33"/>
      <c r="FN592" s="33"/>
      <c r="FO592" s="33"/>
      <c r="FP592" s="33"/>
      <c r="FQ592" s="33"/>
      <c r="FR592" s="33"/>
      <c r="FS592" s="33"/>
      <c r="FT592" s="33"/>
      <c r="FU592" s="33"/>
      <c r="FV592" s="33"/>
      <c r="FW592" s="33"/>
      <c r="FX592" s="33"/>
      <c r="FY592" s="33"/>
      <c r="FZ592" s="33"/>
      <c r="GA592" s="33"/>
      <c r="GB592" s="33"/>
      <c r="GC592" s="33"/>
      <c r="GD592" s="33"/>
      <c r="GE592" s="33"/>
      <c r="GF592" s="33"/>
      <c r="GG592" s="33"/>
      <c r="GH592" s="33"/>
      <c r="GI592" s="33"/>
      <c r="GJ592" s="33"/>
      <c r="GK592" s="33"/>
      <c r="GL592" s="33"/>
      <c r="GM592" s="33"/>
      <c r="GN592" s="33"/>
      <c r="GO592" s="33"/>
      <c r="GP592" s="33"/>
      <c r="GQ592" s="33"/>
      <c r="GR592" s="33"/>
      <c r="GS592" s="33"/>
      <c r="GT592" s="33"/>
      <c r="GU592" s="33"/>
      <c r="GV592" s="33"/>
      <c r="GW592" s="33"/>
      <c r="GX592" s="33"/>
      <c r="GY592" s="33"/>
      <c r="GZ592" s="33"/>
      <c r="HA592" s="33"/>
      <c r="HB592" s="33"/>
      <c r="HC592" s="33"/>
      <c r="HD592" s="33"/>
      <c r="HE592" s="33"/>
      <c r="HF592" s="33"/>
      <c r="HG592" s="33"/>
      <c r="HH592" s="33"/>
      <c r="HI592" s="33"/>
      <c r="HJ592" s="33"/>
      <c r="HK592" s="33"/>
      <c r="HL592" s="33"/>
      <c r="HM592" s="33"/>
      <c r="HN592" s="33"/>
      <c r="HO592" s="33"/>
      <c r="HP592" s="33"/>
      <c r="HQ592" s="33"/>
      <c r="HR592" s="33"/>
      <c r="HS592" s="33"/>
      <c r="HT592" s="33"/>
      <c r="HU592" s="33"/>
      <c r="HV592" s="33"/>
      <c r="HW592" s="33"/>
      <c r="HX592" s="33"/>
      <c r="HY592" s="33"/>
      <c r="HZ592" s="33"/>
      <c r="IA592" s="33"/>
    </row>
    <row r="593" spans="2:235" s="40" customFormat="1" ht="47.25" x14ac:dyDescent="0.25">
      <c r="B593" s="177"/>
      <c r="C593" s="80">
        <v>586</v>
      </c>
      <c r="D593" s="80" t="s">
        <v>3390</v>
      </c>
      <c r="E593" s="42" t="s">
        <v>1757</v>
      </c>
      <c r="F593" s="42" t="s">
        <v>1430</v>
      </c>
      <c r="G593" s="36" t="s">
        <v>3888</v>
      </c>
      <c r="H593" s="43" t="s">
        <v>3832</v>
      </c>
      <c r="I593" s="145">
        <f>829649.8+60557.2</f>
        <v>890207</v>
      </c>
      <c r="J593" s="38"/>
      <c r="K593" s="42" t="s">
        <v>3536</v>
      </c>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3"/>
      <c r="AX593" s="33"/>
      <c r="AY593" s="33"/>
      <c r="AZ593" s="33"/>
      <c r="BA593" s="33"/>
      <c r="BB593" s="33"/>
      <c r="BC593" s="33"/>
      <c r="BD593" s="33"/>
      <c r="BE593" s="33"/>
      <c r="BF593" s="33"/>
      <c r="BG593" s="33"/>
      <c r="BH593" s="33"/>
      <c r="BI593" s="33"/>
      <c r="BJ593" s="33"/>
      <c r="BK593" s="33"/>
      <c r="BL593" s="33"/>
      <c r="BM593" s="33"/>
      <c r="BN593" s="33"/>
      <c r="BO593" s="33"/>
      <c r="BP593" s="33"/>
      <c r="BQ593" s="33"/>
      <c r="BR593" s="33"/>
      <c r="BS593" s="33"/>
      <c r="BT593" s="33"/>
      <c r="BU593" s="33"/>
      <c r="BV593" s="33"/>
      <c r="BW593" s="33"/>
      <c r="BX593" s="33"/>
      <c r="BY593" s="33"/>
      <c r="BZ593" s="33"/>
      <c r="CA593" s="33"/>
      <c r="CB593" s="33"/>
      <c r="CC593" s="33"/>
      <c r="CD593" s="33"/>
      <c r="CE593" s="33"/>
      <c r="CF593" s="33"/>
      <c r="CG593" s="33"/>
      <c r="CH593" s="33"/>
      <c r="CI593" s="33"/>
      <c r="CJ593" s="33"/>
      <c r="CK593" s="33"/>
      <c r="CL593" s="33"/>
      <c r="CM593" s="33"/>
      <c r="CN593" s="33"/>
      <c r="CO593" s="33"/>
      <c r="CP593" s="33"/>
      <c r="CQ593" s="33"/>
      <c r="CR593" s="33"/>
      <c r="CS593" s="33"/>
      <c r="CT593" s="33"/>
      <c r="CU593" s="33"/>
      <c r="CV593" s="33"/>
      <c r="CW593" s="33"/>
      <c r="CX593" s="33"/>
      <c r="CY593" s="33"/>
      <c r="CZ593" s="33"/>
      <c r="DA593" s="33"/>
      <c r="DB593" s="33"/>
      <c r="DC593" s="33"/>
      <c r="DD593" s="33"/>
      <c r="DE593" s="33"/>
      <c r="DF593" s="33"/>
      <c r="DG593" s="33"/>
      <c r="DH593" s="33"/>
      <c r="DI593" s="33"/>
      <c r="DJ593" s="33"/>
      <c r="DK593" s="33"/>
      <c r="DL593" s="33"/>
      <c r="DM593" s="33"/>
      <c r="DN593" s="33"/>
      <c r="DO593" s="33"/>
      <c r="DP593" s="33"/>
      <c r="DQ593" s="33"/>
      <c r="DR593" s="33"/>
      <c r="DS593" s="33"/>
      <c r="DT593" s="33"/>
      <c r="DU593" s="33"/>
      <c r="DV593" s="33"/>
      <c r="DW593" s="33"/>
      <c r="DX593" s="33"/>
      <c r="DY593" s="33"/>
      <c r="DZ593" s="33"/>
      <c r="EA593" s="33"/>
      <c r="EB593" s="33"/>
      <c r="EC593" s="33"/>
      <c r="ED593" s="33"/>
      <c r="EE593" s="33"/>
      <c r="EF593" s="33"/>
      <c r="EG593" s="33"/>
      <c r="EH593" s="33"/>
      <c r="EI593" s="33"/>
      <c r="EJ593" s="33"/>
      <c r="EK593" s="33"/>
      <c r="EL593" s="33"/>
      <c r="EM593" s="33"/>
      <c r="EN593" s="33"/>
      <c r="EO593" s="33"/>
      <c r="EP593" s="33"/>
      <c r="EQ593" s="33"/>
      <c r="ER593" s="33"/>
      <c r="ES593" s="33"/>
      <c r="ET593" s="33"/>
      <c r="EU593" s="33"/>
      <c r="EV593" s="33"/>
      <c r="EW593" s="33"/>
      <c r="EX593" s="33"/>
      <c r="EY593" s="33"/>
      <c r="EZ593" s="33"/>
      <c r="FA593" s="33"/>
      <c r="FB593" s="33"/>
      <c r="FC593" s="33"/>
      <c r="FD593" s="33"/>
      <c r="FE593" s="33"/>
      <c r="FF593" s="33"/>
      <c r="FG593" s="33"/>
      <c r="FH593" s="33"/>
      <c r="FI593" s="33"/>
      <c r="FJ593" s="33"/>
      <c r="FK593" s="33"/>
      <c r="FL593" s="33"/>
      <c r="FM593" s="33"/>
      <c r="FN593" s="33"/>
      <c r="FO593" s="33"/>
      <c r="FP593" s="33"/>
      <c r="FQ593" s="33"/>
      <c r="FR593" s="33"/>
      <c r="FS593" s="33"/>
      <c r="FT593" s="33"/>
      <c r="FU593" s="33"/>
      <c r="FV593" s="33"/>
      <c r="FW593" s="33"/>
      <c r="FX593" s="33"/>
      <c r="FY593" s="33"/>
      <c r="FZ593" s="33"/>
      <c r="GA593" s="33"/>
      <c r="GB593" s="33"/>
      <c r="GC593" s="33"/>
      <c r="GD593" s="33"/>
      <c r="GE593" s="33"/>
      <c r="GF593" s="33"/>
      <c r="GG593" s="33"/>
      <c r="GH593" s="33"/>
      <c r="GI593" s="33"/>
      <c r="GJ593" s="33"/>
      <c r="GK593" s="33"/>
      <c r="GL593" s="33"/>
      <c r="GM593" s="33"/>
      <c r="GN593" s="33"/>
      <c r="GO593" s="33"/>
      <c r="GP593" s="33"/>
      <c r="GQ593" s="33"/>
      <c r="GR593" s="33"/>
      <c r="GS593" s="33"/>
      <c r="GT593" s="33"/>
      <c r="GU593" s="33"/>
      <c r="GV593" s="33"/>
      <c r="GW593" s="33"/>
      <c r="GX593" s="33"/>
      <c r="GY593" s="33"/>
      <c r="GZ593" s="33"/>
      <c r="HA593" s="33"/>
      <c r="HB593" s="33"/>
      <c r="HC593" s="33"/>
      <c r="HD593" s="33"/>
      <c r="HE593" s="33"/>
      <c r="HF593" s="33"/>
      <c r="HG593" s="33"/>
      <c r="HH593" s="33"/>
      <c r="HI593" s="33"/>
      <c r="HJ593" s="33"/>
      <c r="HK593" s="33"/>
      <c r="HL593" s="33"/>
      <c r="HM593" s="33"/>
      <c r="HN593" s="33"/>
      <c r="HO593" s="33"/>
      <c r="HP593" s="33"/>
      <c r="HQ593" s="33"/>
      <c r="HR593" s="33"/>
      <c r="HS593" s="33"/>
      <c r="HT593" s="33"/>
      <c r="HU593" s="33"/>
      <c r="HV593" s="33"/>
      <c r="HW593" s="33"/>
      <c r="HX593" s="33"/>
      <c r="HY593" s="33"/>
      <c r="HZ593" s="33"/>
      <c r="IA593" s="33"/>
    </row>
    <row r="594" spans="2:235" s="40" customFormat="1" ht="31.5" x14ac:dyDescent="0.25">
      <c r="B594" s="177"/>
      <c r="C594" s="80">
        <v>587</v>
      </c>
      <c r="D594" s="80" t="s">
        <v>3390</v>
      </c>
      <c r="E594" s="42" t="s">
        <v>1757</v>
      </c>
      <c r="F594" s="42" t="s">
        <v>1428</v>
      </c>
      <c r="G594" s="36" t="s">
        <v>3888</v>
      </c>
      <c r="H594" s="43" t="s">
        <v>3922</v>
      </c>
      <c r="I594" s="145">
        <v>15000</v>
      </c>
      <c r="J594" s="38"/>
      <c r="K594" s="42" t="s">
        <v>2356</v>
      </c>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c r="AS594" s="33"/>
      <c r="AT594" s="33"/>
      <c r="AU594" s="33"/>
      <c r="AV594" s="33"/>
      <c r="AW594" s="33"/>
      <c r="AX594" s="33"/>
      <c r="AY594" s="33"/>
      <c r="AZ594" s="33"/>
      <c r="BA594" s="33"/>
      <c r="BB594" s="33"/>
      <c r="BC594" s="33"/>
      <c r="BD594" s="33"/>
      <c r="BE594" s="33"/>
      <c r="BF594" s="33"/>
      <c r="BG594" s="33"/>
      <c r="BH594" s="33"/>
      <c r="BI594" s="33"/>
      <c r="BJ594" s="33"/>
      <c r="BK594" s="33"/>
      <c r="BL594" s="33"/>
      <c r="BM594" s="33"/>
      <c r="BN594" s="33"/>
      <c r="BO594" s="33"/>
      <c r="BP594" s="33"/>
      <c r="BQ594" s="33"/>
      <c r="BR594" s="33"/>
      <c r="BS594" s="33"/>
      <c r="BT594" s="33"/>
      <c r="BU594" s="33"/>
      <c r="BV594" s="33"/>
      <c r="BW594" s="33"/>
      <c r="BX594" s="33"/>
      <c r="BY594" s="33"/>
      <c r="BZ594" s="33"/>
      <c r="CA594" s="33"/>
      <c r="CB594" s="33"/>
      <c r="CC594" s="33"/>
      <c r="CD594" s="33"/>
      <c r="CE594" s="33"/>
      <c r="CF594" s="33"/>
      <c r="CG594" s="33"/>
      <c r="CH594" s="33"/>
      <c r="CI594" s="33"/>
      <c r="CJ594" s="33"/>
      <c r="CK594" s="33"/>
      <c r="CL594" s="33"/>
      <c r="CM594" s="33"/>
      <c r="CN594" s="33"/>
      <c r="CO594" s="33"/>
      <c r="CP594" s="33"/>
      <c r="CQ594" s="33"/>
      <c r="CR594" s="33"/>
      <c r="CS594" s="33"/>
      <c r="CT594" s="33"/>
      <c r="CU594" s="33"/>
      <c r="CV594" s="33"/>
      <c r="CW594" s="33"/>
      <c r="CX594" s="33"/>
      <c r="CY594" s="33"/>
      <c r="CZ594" s="33"/>
      <c r="DA594" s="33"/>
      <c r="DB594" s="33"/>
      <c r="DC594" s="33"/>
      <c r="DD594" s="33"/>
      <c r="DE594" s="33"/>
      <c r="DF594" s="33"/>
      <c r="DG594" s="33"/>
      <c r="DH594" s="33"/>
      <c r="DI594" s="33"/>
      <c r="DJ594" s="33"/>
      <c r="DK594" s="33"/>
      <c r="DL594" s="33"/>
      <c r="DM594" s="33"/>
      <c r="DN594" s="33"/>
      <c r="DO594" s="33"/>
      <c r="DP594" s="33"/>
      <c r="DQ594" s="33"/>
      <c r="DR594" s="33"/>
      <c r="DS594" s="33"/>
      <c r="DT594" s="33"/>
      <c r="DU594" s="33"/>
      <c r="DV594" s="33"/>
      <c r="DW594" s="33"/>
      <c r="DX594" s="33"/>
      <c r="DY594" s="33"/>
      <c r="DZ594" s="33"/>
      <c r="EA594" s="33"/>
      <c r="EB594" s="33"/>
      <c r="EC594" s="33"/>
      <c r="ED594" s="33"/>
      <c r="EE594" s="33"/>
      <c r="EF594" s="33"/>
      <c r="EG594" s="33"/>
      <c r="EH594" s="33"/>
      <c r="EI594" s="33"/>
      <c r="EJ594" s="33"/>
      <c r="EK594" s="33"/>
      <c r="EL594" s="33"/>
      <c r="EM594" s="33"/>
      <c r="EN594" s="33"/>
      <c r="EO594" s="33"/>
      <c r="EP594" s="33"/>
      <c r="EQ594" s="33"/>
      <c r="ER594" s="33"/>
      <c r="ES594" s="33"/>
      <c r="ET594" s="33"/>
      <c r="EU594" s="33"/>
      <c r="EV594" s="33"/>
      <c r="EW594" s="33"/>
      <c r="EX594" s="33"/>
      <c r="EY594" s="33"/>
      <c r="EZ594" s="33"/>
      <c r="FA594" s="33"/>
      <c r="FB594" s="33"/>
      <c r="FC594" s="33"/>
      <c r="FD594" s="33"/>
      <c r="FE594" s="33"/>
      <c r="FF594" s="33"/>
      <c r="FG594" s="33"/>
      <c r="FH594" s="33"/>
      <c r="FI594" s="33"/>
      <c r="FJ594" s="33"/>
      <c r="FK594" s="33"/>
      <c r="FL594" s="33"/>
      <c r="FM594" s="33"/>
      <c r="FN594" s="33"/>
      <c r="FO594" s="33"/>
      <c r="FP594" s="33"/>
      <c r="FQ594" s="33"/>
      <c r="FR594" s="33"/>
      <c r="FS594" s="33"/>
      <c r="FT594" s="33"/>
      <c r="FU594" s="33"/>
      <c r="FV594" s="33"/>
      <c r="FW594" s="33"/>
      <c r="FX594" s="33"/>
      <c r="FY594" s="33"/>
      <c r="FZ594" s="33"/>
      <c r="GA594" s="33"/>
      <c r="GB594" s="33"/>
      <c r="GC594" s="33"/>
      <c r="GD594" s="33"/>
      <c r="GE594" s="33"/>
      <c r="GF594" s="33"/>
      <c r="GG594" s="33"/>
      <c r="GH594" s="33"/>
      <c r="GI594" s="33"/>
      <c r="GJ594" s="33"/>
      <c r="GK594" s="33"/>
      <c r="GL594" s="33"/>
      <c r="GM594" s="33"/>
      <c r="GN594" s="33"/>
      <c r="GO594" s="33"/>
      <c r="GP594" s="33"/>
      <c r="GQ594" s="33"/>
      <c r="GR594" s="33"/>
      <c r="GS594" s="33"/>
      <c r="GT594" s="33"/>
      <c r="GU594" s="33"/>
      <c r="GV594" s="33"/>
      <c r="GW594" s="33"/>
      <c r="GX594" s="33"/>
      <c r="GY594" s="33"/>
      <c r="GZ594" s="33"/>
      <c r="HA594" s="33"/>
      <c r="HB594" s="33"/>
      <c r="HC594" s="33"/>
      <c r="HD594" s="33"/>
      <c r="HE594" s="33"/>
      <c r="HF594" s="33"/>
      <c r="HG594" s="33"/>
      <c r="HH594" s="33"/>
      <c r="HI594" s="33"/>
      <c r="HJ594" s="33"/>
      <c r="HK594" s="33"/>
      <c r="HL594" s="33"/>
      <c r="HM594" s="33"/>
      <c r="HN594" s="33"/>
      <c r="HO594" s="33"/>
      <c r="HP594" s="33"/>
      <c r="HQ594" s="33"/>
      <c r="HR594" s="33"/>
      <c r="HS594" s="33"/>
      <c r="HT594" s="33"/>
      <c r="HU594" s="33"/>
      <c r="HV594" s="33"/>
      <c r="HW594" s="33"/>
      <c r="HX594" s="33"/>
      <c r="HY594" s="33"/>
      <c r="HZ594" s="33"/>
      <c r="IA594" s="33"/>
    </row>
    <row r="595" spans="2:235" s="40" customFormat="1" ht="31.5" x14ac:dyDescent="0.25">
      <c r="B595" s="177"/>
      <c r="C595" s="80">
        <v>588</v>
      </c>
      <c r="D595" s="80" t="s">
        <v>3255</v>
      </c>
      <c r="E595" s="42" t="s">
        <v>1757</v>
      </c>
      <c r="F595" s="42" t="s">
        <v>1429</v>
      </c>
      <c r="G595" s="36" t="s">
        <v>3888</v>
      </c>
      <c r="H595" s="43" t="s">
        <v>3923</v>
      </c>
      <c r="I595" s="145">
        <v>10000</v>
      </c>
      <c r="J595" s="38"/>
      <c r="K595" s="42" t="s">
        <v>1896</v>
      </c>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c r="BD595" s="33"/>
      <c r="BE595" s="33"/>
      <c r="BF595" s="33"/>
      <c r="BG595" s="33"/>
      <c r="BH595" s="33"/>
      <c r="BI595" s="33"/>
      <c r="BJ595" s="33"/>
      <c r="BK595" s="33"/>
      <c r="BL595" s="33"/>
      <c r="BM595" s="33"/>
      <c r="BN595" s="33"/>
      <c r="BO595" s="33"/>
      <c r="BP595" s="33"/>
      <c r="BQ595" s="33"/>
      <c r="BR595" s="33"/>
      <c r="BS595" s="33"/>
      <c r="BT595" s="33"/>
      <c r="BU595" s="33"/>
      <c r="BV595" s="33"/>
      <c r="BW595" s="33"/>
      <c r="BX595" s="33"/>
      <c r="BY595" s="33"/>
      <c r="BZ595" s="33"/>
      <c r="CA595" s="33"/>
      <c r="CB595" s="33"/>
      <c r="CC595" s="33"/>
      <c r="CD595" s="33"/>
      <c r="CE595" s="33"/>
      <c r="CF595" s="33"/>
      <c r="CG595" s="33"/>
      <c r="CH595" s="33"/>
      <c r="CI595" s="33"/>
      <c r="CJ595" s="33"/>
      <c r="CK595" s="33"/>
      <c r="CL595" s="33"/>
      <c r="CM595" s="33"/>
      <c r="CN595" s="33"/>
      <c r="CO595" s="33"/>
      <c r="CP595" s="33"/>
      <c r="CQ595" s="33"/>
      <c r="CR595" s="33"/>
      <c r="CS595" s="33"/>
      <c r="CT595" s="33"/>
      <c r="CU595" s="33"/>
      <c r="CV595" s="33"/>
      <c r="CW595" s="33"/>
      <c r="CX595" s="33"/>
      <c r="CY595" s="33"/>
      <c r="CZ595" s="33"/>
      <c r="DA595" s="33"/>
      <c r="DB595" s="33"/>
      <c r="DC595" s="33"/>
      <c r="DD595" s="33"/>
      <c r="DE595" s="33"/>
      <c r="DF595" s="33"/>
      <c r="DG595" s="33"/>
      <c r="DH595" s="33"/>
      <c r="DI595" s="33"/>
      <c r="DJ595" s="33"/>
      <c r="DK595" s="33"/>
      <c r="DL595" s="33"/>
      <c r="DM595" s="33"/>
      <c r="DN595" s="33"/>
      <c r="DO595" s="33"/>
      <c r="DP595" s="33"/>
      <c r="DQ595" s="33"/>
      <c r="DR595" s="33"/>
      <c r="DS595" s="33"/>
      <c r="DT595" s="33"/>
      <c r="DU595" s="33"/>
      <c r="DV595" s="33"/>
      <c r="DW595" s="33"/>
      <c r="DX595" s="33"/>
      <c r="DY595" s="33"/>
      <c r="DZ595" s="33"/>
      <c r="EA595" s="33"/>
      <c r="EB595" s="33"/>
      <c r="EC595" s="33"/>
      <c r="ED595" s="33"/>
      <c r="EE595" s="33"/>
      <c r="EF595" s="33"/>
      <c r="EG595" s="33"/>
      <c r="EH595" s="33"/>
      <c r="EI595" s="33"/>
      <c r="EJ595" s="33"/>
      <c r="EK595" s="33"/>
      <c r="EL595" s="33"/>
      <c r="EM595" s="33"/>
      <c r="EN595" s="33"/>
      <c r="EO595" s="33"/>
      <c r="EP595" s="33"/>
      <c r="EQ595" s="33"/>
      <c r="ER595" s="33"/>
      <c r="ES595" s="33"/>
      <c r="ET595" s="33"/>
      <c r="EU595" s="33"/>
      <c r="EV595" s="33"/>
      <c r="EW595" s="33"/>
      <c r="EX595" s="33"/>
      <c r="EY595" s="33"/>
      <c r="EZ595" s="33"/>
      <c r="FA595" s="33"/>
      <c r="FB595" s="33"/>
      <c r="FC595" s="33"/>
      <c r="FD595" s="33"/>
      <c r="FE595" s="33"/>
      <c r="FF595" s="33"/>
      <c r="FG595" s="33"/>
      <c r="FH595" s="33"/>
      <c r="FI595" s="33"/>
      <c r="FJ595" s="33"/>
      <c r="FK595" s="33"/>
      <c r="FL595" s="33"/>
      <c r="FM595" s="33"/>
      <c r="FN595" s="33"/>
      <c r="FO595" s="33"/>
      <c r="FP595" s="33"/>
      <c r="FQ595" s="33"/>
      <c r="FR595" s="33"/>
      <c r="FS595" s="33"/>
      <c r="FT595" s="33"/>
      <c r="FU595" s="33"/>
      <c r="FV595" s="33"/>
      <c r="FW595" s="33"/>
      <c r="FX595" s="33"/>
      <c r="FY595" s="33"/>
      <c r="FZ595" s="33"/>
      <c r="GA595" s="33"/>
      <c r="GB595" s="33"/>
      <c r="GC595" s="33"/>
      <c r="GD595" s="33"/>
      <c r="GE595" s="33"/>
      <c r="GF595" s="33"/>
      <c r="GG595" s="33"/>
      <c r="GH595" s="33"/>
      <c r="GI595" s="33"/>
      <c r="GJ595" s="33"/>
      <c r="GK595" s="33"/>
      <c r="GL595" s="33"/>
      <c r="GM595" s="33"/>
      <c r="GN595" s="33"/>
      <c r="GO595" s="33"/>
      <c r="GP595" s="33"/>
      <c r="GQ595" s="33"/>
      <c r="GR595" s="33"/>
      <c r="GS595" s="33"/>
      <c r="GT595" s="33"/>
      <c r="GU595" s="33"/>
      <c r="GV595" s="33"/>
      <c r="GW595" s="33"/>
      <c r="GX595" s="33"/>
      <c r="GY595" s="33"/>
      <c r="GZ595" s="33"/>
      <c r="HA595" s="33"/>
      <c r="HB595" s="33"/>
      <c r="HC595" s="33"/>
      <c r="HD595" s="33"/>
      <c r="HE595" s="33"/>
      <c r="HF595" s="33"/>
      <c r="HG595" s="33"/>
      <c r="HH595" s="33"/>
      <c r="HI595" s="33"/>
      <c r="HJ595" s="33"/>
      <c r="HK595" s="33"/>
      <c r="HL595" s="33"/>
      <c r="HM595" s="33"/>
      <c r="HN595" s="33"/>
      <c r="HO595" s="33"/>
      <c r="HP595" s="33"/>
      <c r="HQ595" s="33"/>
      <c r="HR595" s="33"/>
      <c r="HS595" s="33"/>
      <c r="HT595" s="33"/>
      <c r="HU595" s="33"/>
      <c r="HV595" s="33"/>
      <c r="HW595" s="33"/>
      <c r="HX595" s="33"/>
      <c r="HY595" s="33"/>
      <c r="HZ595" s="33"/>
      <c r="IA595" s="33"/>
    </row>
    <row r="596" spans="2:235" s="40" customFormat="1" ht="47.25" x14ac:dyDescent="0.25">
      <c r="B596" s="177"/>
      <c r="C596" s="80">
        <v>589</v>
      </c>
      <c r="D596" s="80" t="s">
        <v>3390</v>
      </c>
      <c r="E596" s="42" t="s">
        <v>1757</v>
      </c>
      <c r="F596" s="42" t="s">
        <v>1430</v>
      </c>
      <c r="G596" s="36" t="s">
        <v>3888</v>
      </c>
      <c r="H596" s="43" t="s">
        <v>3924</v>
      </c>
      <c r="I596" s="145">
        <v>57500</v>
      </c>
      <c r="J596" s="38"/>
      <c r="K596" s="42" t="s">
        <v>3537</v>
      </c>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3"/>
      <c r="EV596" s="33"/>
      <c r="EW596" s="33"/>
      <c r="EX596" s="33"/>
      <c r="EY596" s="33"/>
      <c r="EZ596" s="33"/>
      <c r="FA596" s="33"/>
      <c r="FB596" s="33"/>
      <c r="FC596" s="33"/>
      <c r="FD596" s="33"/>
      <c r="FE596" s="33"/>
      <c r="FF596" s="33"/>
      <c r="FG596" s="33"/>
      <c r="FH596" s="33"/>
      <c r="FI596" s="33"/>
      <c r="FJ596" s="33"/>
      <c r="FK596" s="33"/>
      <c r="FL596" s="33"/>
      <c r="FM596" s="33"/>
      <c r="FN596" s="33"/>
      <c r="FO596" s="33"/>
      <c r="FP596" s="33"/>
      <c r="FQ596" s="33"/>
      <c r="FR596" s="33"/>
      <c r="FS596" s="33"/>
      <c r="FT596" s="33"/>
      <c r="FU596" s="33"/>
      <c r="FV596" s="33"/>
      <c r="FW596" s="33"/>
      <c r="FX596" s="33"/>
      <c r="FY596" s="33"/>
      <c r="FZ596" s="33"/>
      <c r="GA596" s="33"/>
      <c r="GB596" s="33"/>
      <c r="GC596" s="33"/>
      <c r="GD596" s="33"/>
      <c r="GE596" s="33"/>
      <c r="GF596" s="33"/>
      <c r="GG596" s="33"/>
      <c r="GH596" s="33"/>
      <c r="GI596" s="33"/>
      <c r="GJ596" s="33"/>
      <c r="GK596" s="33"/>
      <c r="GL596" s="33"/>
      <c r="GM596" s="33"/>
      <c r="GN596" s="33"/>
      <c r="GO596" s="33"/>
      <c r="GP596" s="33"/>
      <c r="GQ596" s="33"/>
      <c r="GR596" s="33"/>
      <c r="GS596" s="33"/>
      <c r="GT596" s="33"/>
      <c r="GU596" s="33"/>
      <c r="GV596" s="33"/>
      <c r="GW596" s="33"/>
      <c r="GX596" s="33"/>
      <c r="GY596" s="33"/>
      <c r="GZ596" s="33"/>
      <c r="HA596" s="33"/>
      <c r="HB596" s="33"/>
      <c r="HC596" s="33"/>
      <c r="HD596" s="33"/>
      <c r="HE596" s="33"/>
      <c r="HF596" s="33"/>
      <c r="HG596" s="33"/>
      <c r="HH596" s="33"/>
      <c r="HI596" s="33"/>
      <c r="HJ596" s="33"/>
      <c r="HK596" s="33"/>
      <c r="HL596" s="33"/>
      <c r="HM596" s="33"/>
      <c r="HN596" s="33"/>
      <c r="HO596" s="33"/>
      <c r="HP596" s="33"/>
      <c r="HQ596" s="33"/>
      <c r="HR596" s="33"/>
      <c r="HS596" s="33"/>
      <c r="HT596" s="33"/>
      <c r="HU596" s="33"/>
      <c r="HV596" s="33"/>
      <c r="HW596" s="33"/>
      <c r="HX596" s="33"/>
      <c r="HY596" s="33"/>
      <c r="HZ596" s="33"/>
      <c r="IA596" s="33"/>
    </row>
    <row r="597" spans="2:235" s="40" customFormat="1" ht="47.25" x14ac:dyDescent="0.25">
      <c r="B597" s="177"/>
      <c r="C597" s="80">
        <v>590</v>
      </c>
      <c r="D597" s="80" t="s">
        <v>3255</v>
      </c>
      <c r="E597" s="42" t="s">
        <v>1757</v>
      </c>
      <c r="F597" s="42" t="s">
        <v>1725</v>
      </c>
      <c r="G597" s="36" t="s">
        <v>3888</v>
      </c>
      <c r="H597" s="43">
        <v>42214</v>
      </c>
      <c r="I597" s="145">
        <v>26500</v>
      </c>
      <c r="J597" s="38"/>
      <c r="K597" s="42" t="s">
        <v>3538</v>
      </c>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3"/>
      <c r="BF597" s="33"/>
      <c r="BG597" s="33"/>
      <c r="BH597" s="33"/>
      <c r="BI597" s="33"/>
      <c r="BJ597" s="33"/>
      <c r="BK597" s="33"/>
      <c r="BL597" s="33"/>
      <c r="BM597" s="33"/>
      <c r="BN597" s="33"/>
      <c r="BO597" s="33"/>
      <c r="BP597" s="33"/>
      <c r="BQ597" s="33"/>
      <c r="BR597" s="33"/>
      <c r="BS597" s="33"/>
      <c r="BT597" s="33"/>
      <c r="BU597" s="33"/>
      <c r="BV597" s="33"/>
      <c r="BW597" s="33"/>
      <c r="BX597" s="33"/>
      <c r="BY597" s="33"/>
      <c r="BZ597" s="33"/>
      <c r="CA597" s="33"/>
      <c r="CB597" s="33"/>
      <c r="CC597" s="33"/>
      <c r="CD597" s="33"/>
      <c r="CE597" s="33"/>
      <c r="CF597" s="33"/>
      <c r="CG597" s="33"/>
      <c r="CH597" s="33"/>
      <c r="CI597" s="33"/>
      <c r="CJ597" s="33"/>
      <c r="CK597" s="33"/>
      <c r="CL597" s="33"/>
      <c r="CM597" s="33"/>
      <c r="CN597" s="33"/>
      <c r="CO597" s="33"/>
      <c r="CP597" s="33"/>
      <c r="CQ597" s="33"/>
      <c r="CR597" s="33"/>
      <c r="CS597" s="33"/>
      <c r="CT597" s="33"/>
      <c r="CU597" s="33"/>
      <c r="CV597" s="33"/>
      <c r="CW597" s="33"/>
      <c r="CX597" s="33"/>
      <c r="CY597" s="33"/>
      <c r="CZ597" s="33"/>
      <c r="DA597" s="33"/>
      <c r="DB597" s="33"/>
      <c r="DC597" s="33"/>
      <c r="DD597" s="33"/>
      <c r="DE597" s="33"/>
      <c r="DF597" s="33"/>
      <c r="DG597" s="33"/>
      <c r="DH597" s="33"/>
      <c r="DI597" s="33"/>
      <c r="DJ597" s="33"/>
      <c r="DK597" s="33"/>
      <c r="DL597" s="33"/>
      <c r="DM597" s="33"/>
      <c r="DN597" s="33"/>
      <c r="DO597" s="33"/>
      <c r="DP597" s="33"/>
      <c r="DQ597" s="33"/>
      <c r="DR597" s="33"/>
      <c r="DS597" s="33"/>
      <c r="DT597" s="33"/>
      <c r="DU597" s="33"/>
      <c r="DV597" s="33"/>
      <c r="DW597" s="33"/>
      <c r="DX597" s="33"/>
      <c r="DY597" s="33"/>
      <c r="DZ597" s="33"/>
      <c r="EA597" s="33"/>
      <c r="EB597" s="33"/>
      <c r="EC597" s="33"/>
      <c r="ED597" s="33"/>
      <c r="EE597" s="33"/>
      <c r="EF597" s="33"/>
      <c r="EG597" s="33"/>
      <c r="EH597" s="33"/>
      <c r="EI597" s="33"/>
      <c r="EJ597" s="33"/>
      <c r="EK597" s="33"/>
      <c r="EL597" s="33"/>
      <c r="EM597" s="33"/>
      <c r="EN597" s="33"/>
      <c r="EO597" s="33"/>
      <c r="EP597" s="33"/>
      <c r="EQ597" s="33"/>
      <c r="ER597" s="33"/>
      <c r="ES597" s="33"/>
      <c r="ET597" s="33"/>
      <c r="EU597" s="33"/>
      <c r="EV597" s="33"/>
      <c r="EW597" s="33"/>
      <c r="EX597" s="33"/>
      <c r="EY597" s="33"/>
      <c r="EZ597" s="33"/>
      <c r="FA597" s="33"/>
      <c r="FB597" s="33"/>
      <c r="FC597" s="33"/>
      <c r="FD597" s="33"/>
      <c r="FE597" s="33"/>
      <c r="FF597" s="33"/>
      <c r="FG597" s="33"/>
      <c r="FH597" s="33"/>
      <c r="FI597" s="33"/>
      <c r="FJ597" s="33"/>
      <c r="FK597" s="33"/>
      <c r="FL597" s="33"/>
      <c r="FM597" s="33"/>
      <c r="FN597" s="33"/>
      <c r="FO597" s="33"/>
      <c r="FP597" s="33"/>
      <c r="FQ597" s="33"/>
      <c r="FR597" s="33"/>
      <c r="FS597" s="33"/>
      <c r="FT597" s="33"/>
      <c r="FU597" s="33"/>
      <c r="FV597" s="33"/>
      <c r="FW597" s="33"/>
      <c r="FX597" s="33"/>
      <c r="FY597" s="33"/>
      <c r="FZ597" s="33"/>
      <c r="GA597" s="33"/>
      <c r="GB597" s="33"/>
      <c r="GC597" s="33"/>
      <c r="GD597" s="33"/>
      <c r="GE597" s="33"/>
      <c r="GF597" s="33"/>
      <c r="GG597" s="33"/>
      <c r="GH597" s="33"/>
      <c r="GI597" s="33"/>
      <c r="GJ597" s="33"/>
      <c r="GK597" s="33"/>
      <c r="GL597" s="33"/>
      <c r="GM597" s="33"/>
      <c r="GN597" s="33"/>
      <c r="GO597" s="33"/>
      <c r="GP597" s="33"/>
      <c r="GQ597" s="33"/>
      <c r="GR597" s="33"/>
      <c r="GS597" s="33"/>
      <c r="GT597" s="33"/>
      <c r="GU597" s="33"/>
      <c r="GV597" s="33"/>
      <c r="GW597" s="33"/>
      <c r="GX597" s="33"/>
      <c r="GY597" s="33"/>
      <c r="GZ597" s="33"/>
      <c r="HA597" s="33"/>
      <c r="HB597" s="33"/>
      <c r="HC597" s="33"/>
      <c r="HD597" s="33"/>
      <c r="HE597" s="33"/>
      <c r="HF597" s="33"/>
      <c r="HG597" s="33"/>
      <c r="HH597" s="33"/>
      <c r="HI597" s="33"/>
      <c r="HJ597" s="33"/>
      <c r="HK597" s="33"/>
      <c r="HL597" s="33"/>
      <c r="HM597" s="33"/>
      <c r="HN597" s="33"/>
      <c r="HO597" s="33"/>
      <c r="HP597" s="33"/>
      <c r="HQ597" s="33"/>
      <c r="HR597" s="33"/>
      <c r="HS597" s="33"/>
      <c r="HT597" s="33"/>
      <c r="HU597" s="33"/>
      <c r="HV597" s="33"/>
      <c r="HW597" s="33"/>
      <c r="HX597" s="33"/>
      <c r="HY597" s="33"/>
      <c r="HZ597" s="33"/>
      <c r="IA597" s="33"/>
    </row>
    <row r="598" spans="2:235" s="40" customFormat="1" ht="47.25" x14ac:dyDescent="0.25">
      <c r="B598" s="177"/>
      <c r="C598" s="80">
        <v>591</v>
      </c>
      <c r="D598" s="80" t="s">
        <v>3399</v>
      </c>
      <c r="E598" s="42" t="s">
        <v>1757</v>
      </c>
      <c r="F598" s="42" t="s">
        <v>1726</v>
      </c>
      <c r="G598" s="36" t="s">
        <v>3888</v>
      </c>
      <c r="H598" s="43" t="s">
        <v>3925</v>
      </c>
      <c r="I598" s="145">
        <v>91100</v>
      </c>
      <c r="J598" s="38"/>
      <c r="K598" s="42" t="s">
        <v>3539</v>
      </c>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c r="BD598" s="33"/>
      <c r="BE598" s="33"/>
      <c r="BF598" s="33"/>
      <c r="BG598" s="33"/>
      <c r="BH598" s="33"/>
      <c r="BI598" s="33"/>
      <c r="BJ598" s="33"/>
      <c r="BK598" s="33"/>
      <c r="BL598" s="33"/>
      <c r="BM598" s="33"/>
      <c r="BN598" s="33"/>
      <c r="BO598" s="33"/>
      <c r="BP598" s="33"/>
      <c r="BQ598" s="33"/>
      <c r="BR598" s="33"/>
      <c r="BS598" s="33"/>
      <c r="BT598" s="33"/>
      <c r="BU598" s="33"/>
      <c r="BV598" s="33"/>
      <c r="BW598" s="33"/>
      <c r="BX598" s="33"/>
      <c r="BY598" s="33"/>
      <c r="BZ598" s="33"/>
      <c r="CA598" s="33"/>
      <c r="CB598" s="33"/>
      <c r="CC598" s="33"/>
      <c r="CD598" s="33"/>
      <c r="CE598" s="33"/>
      <c r="CF598" s="33"/>
      <c r="CG598" s="33"/>
      <c r="CH598" s="33"/>
      <c r="CI598" s="33"/>
      <c r="CJ598" s="33"/>
      <c r="CK598" s="33"/>
      <c r="CL598" s="33"/>
      <c r="CM598" s="33"/>
      <c r="CN598" s="33"/>
      <c r="CO598" s="33"/>
      <c r="CP598" s="33"/>
      <c r="CQ598" s="33"/>
      <c r="CR598" s="33"/>
      <c r="CS598" s="33"/>
      <c r="CT598" s="33"/>
      <c r="CU598" s="33"/>
      <c r="CV598" s="33"/>
      <c r="CW598" s="33"/>
      <c r="CX598" s="33"/>
      <c r="CY598" s="33"/>
      <c r="CZ598" s="33"/>
      <c r="DA598" s="33"/>
      <c r="DB598" s="33"/>
      <c r="DC598" s="33"/>
      <c r="DD598" s="33"/>
      <c r="DE598" s="33"/>
      <c r="DF598" s="33"/>
      <c r="DG598" s="33"/>
      <c r="DH598" s="33"/>
      <c r="DI598" s="33"/>
      <c r="DJ598" s="33"/>
      <c r="DK598" s="33"/>
      <c r="DL598" s="33"/>
      <c r="DM598" s="33"/>
      <c r="DN598" s="33"/>
      <c r="DO598" s="33"/>
      <c r="DP598" s="33"/>
      <c r="DQ598" s="33"/>
      <c r="DR598" s="33"/>
      <c r="DS598" s="33"/>
      <c r="DT598" s="33"/>
      <c r="DU598" s="33"/>
      <c r="DV598" s="33"/>
      <c r="DW598" s="33"/>
      <c r="DX598" s="33"/>
      <c r="DY598" s="33"/>
      <c r="DZ598" s="33"/>
      <c r="EA598" s="33"/>
      <c r="EB598" s="33"/>
      <c r="EC598" s="33"/>
      <c r="ED598" s="33"/>
      <c r="EE598" s="33"/>
      <c r="EF598" s="33"/>
      <c r="EG598" s="33"/>
      <c r="EH598" s="33"/>
      <c r="EI598" s="33"/>
      <c r="EJ598" s="33"/>
      <c r="EK598" s="33"/>
      <c r="EL598" s="33"/>
      <c r="EM598" s="33"/>
      <c r="EN598" s="33"/>
      <c r="EO598" s="33"/>
      <c r="EP598" s="33"/>
      <c r="EQ598" s="33"/>
      <c r="ER598" s="33"/>
      <c r="ES598" s="33"/>
      <c r="ET598" s="33"/>
      <c r="EU598" s="33"/>
      <c r="EV598" s="33"/>
      <c r="EW598" s="33"/>
      <c r="EX598" s="33"/>
      <c r="EY598" s="33"/>
      <c r="EZ598" s="33"/>
      <c r="FA598" s="33"/>
      <c r="FB598" s="33"/>
      <c r="FC598" s="33"/>
      <c r="FD598" s="33"/>
      <c r="FE598" s="33"/>
      <c r="FF598" s="33"/>
      <c r="FG598" s="33"/>
      <c r="FH598" s="33"/>
      <c r="FI598" s="33"/>
      <c r="FJ598" s="33"/>
      <c r="FK598" s="33"/>
      <c r="FL598" s="33"/>
      <c r="FM598" s="33"/>
      <c r="FN598" s="33"/>
      <c r="FO598" s="33"/>
      <c r="FP598" s="33"/>
      <c r="FQ598" s="33"/>
      <c r="FR598" s="33"/>
      <c r="FS598" s="33"/>
      <c r="FT598" s="33"/>
      <c r="FU598" s="33"/>
      <c r="FV598" s="33"/>
      <c r="FW598" s="33"/>
      <c r="FX598" s="33"/>
      <c r="FY598" s="33"/>
      <c r="FZ598" s="33"/>
      <c r="GA598" s="33"/>
      <c r="GB598" s="33"/>
      <c r="GC598" s="33"/>
      <c r="GD598" s="33"/>
      <c r="GE598" s="33"/>
      <c r="GF598" s="33"/>
      <c r="GG598" s="33"/>
      <c r="GH598" s="33"/>
      <c r="GI598" s="33"/>
      <c r="GJ598" s="33"/>
      <c r="GK598" s="33"/>
      <c r="GL598" s="33"/>
      <c r="GM598" s="33"/>
      <c r="GN598" s="33"/>
      <c r="GO598" s="33"/>
      <c r="GP598" s="33"/>
      <c r="GQ598" s="33"/>
      <c r="GR598" s="33"/>
      <c r="GS598" s="33"/>
      <c r="GT598" s="33"/>
      <c r="GU598" s="33"/>
      <c r="GV598" s="33"/>
      <c r="GW598" s="33"/>
      <c r="GX598" s="33"/>
      <c r="GY598" s="33"/>
      <c r="GZ598" s="33"/>
      <c r="HA598" s="33"/>
      <c r="HB598" s="33"/>
      <c r="HC598" s="33"/>
      <c r="HD598" s="33"/>
      <c r="HE598" s="33"/>
      <c r="HF598" s="33"/>
      <c r="HG598" s="33"/>
      <c r="HH598" s="33"/>
      <c r="HI598" s="33"/>
      <c r="HJ598" s="33"/>
      <c r="HK598" s="33"/>
      <c r="HL598" s="33"/>
      <c r="HM598" s="33"/>
      <c r="HN598" s="33"/>
      <c r="HO598" s="33"/>
      <c r="HP598" s="33"/>
      <c r="HQ598" s="33"/>
      <c r="HR598" s="33"/>
      <c r="HS598" s="33"/>
      <c r="HT598" s="33"/>
      <c r="HU598" s="33"/>
      <c r="HV598" s="33"/>
      <c r="HW598" s="33"/>
      <c r="HX598" s="33"/>
      <c r="HY598" s="33"/>
      <c r="HZ598" s="33"/>
      <c r="IA598" s="33"/>
    </row>
    <row r="599" spans="2:235" s="40" customFormat="1" ht="31.5" x14ac:dyDescent="0.25">
      <c r="B599" s="177"/>
      <c r="C599" s="80">
        <v>592</v>
      </c>
      <c r="D599" s="80" t="s">
        <v>4247</v>
      </c>
      <c r="E599" s="42" t="s">
        <v>1757</v>
      </c>
      <c r="F599" s="42" t="s">
        <v>1727</v>
      </c>
      <c r="G599" s="36" t="s">
        <v>3888</v>
      </c>
      <c r="H599" s="43" t="s">
        <v>3926</v>
      </c>
      <c r="I599" s="145">
        <v>10000</v>
      </c>
      <c r="J599" s="38"/>
      <c r="K599" s="42" t="s">
        <v>1896</v>
      </c>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c r="BL599" s="33"/>
      <c r="BM599" s="33"/>
      <c r="BN599" s="33"/>
      <c r="BO599" s="33"/>
      <c r="BP599" s="33"/>
      <c r="BQ599" s="33"/>
      <c r="BR599" s="33"/>
      <c r="BS599" s="33"/>
      <c r="BT599" s="33"/>
      <c r="BU599" s="33"/>
      <c r="BV599" s="33"/>
      <c r="BW599" s="33"/>
      <c r="BX599" s="33"/>
      <c r="BY599" s="33"/>
      <c r="BZ599" s="33"/>
      <c r="CA599" s="33"/>
      <c r="CB599" s="33"/>
      <c r="CC599" s="33"/>
      <c r="CD599" s="33"/>
      <c r="CE599" s="33"/>
      <c r="CF599" s="33"/>
      <c r="CG599" s="33"/>
      <c r="CH599" s="33"/>
      <c r="CI599" s="33"/>
      <c r="CJ599" s="33"/>
      <c r="CK599" s="33"/>
      <c r="CL599" s="33"/>
      <c r="CM599" s="33"/>
      <c r="CN599" s="33"/>
      <c r="CO599" s="33"/>
      <c r="CP599" s="33"/>
      <c r="CQ599" s="33"/>
      <c r="CR599" s="33"/>
      <c r="CS599" s="33"/>
      <c r="CT599" s="33"/>
      <c r="CU599" s="33"/>
      <c r="CV599" s="33"/>
      <c r="CW599" s="33"/>
      <c r="CX599" s="33"/>
      <c r="CY599" s="33"/>
      <c r="CZ599" s="33"/>
      <c r="DA599" s="33"/>
      <c r="DB599" s="33"/>
      <c r="DC599" s="33"/>
      <c r="DD599" s="33"/>
      <c r="DE599" s="33"/>
      <c r="DF599" s="33"/>
      <c r="DG599" s="33"/>
      <c r="DH599" s="33"/>
      <c r="DI599" s="33"/>
      <c r="DJ599" s="33"/>
      <c r="DK599" s="33"/>
      <c r="DL599" s="33"/>
      <c r="DM599" s="33"/>
      <c r="DN599" s="33"/>
      <c r="DO599" s="33"/>
      <c r="DP599" s="33"/>
      <c r="DQ599" s="33"/>
      <c r="DR599" s="33"/>
      <c r="DS599" s="33"/>
      <c r="DT599" s="33"/>
      <c r="DU599" s="33"/>
      <c r="DV599" s="33"/>
      <c r="DW599" s="33"/>
      <c r="DX599" s="33"/>
      <c r="DY599" s="33"/>
      <c r="DZ599" s="33"/>
      <c r="EA599" s="33"/>
      <c r="EB599" s="33"/>
      <c r="EC599" s="33"/>
      <c r="ED599" s="33"/>
      <c r="EE599" s="33"/>
      <c r="EF599" s="33"/>
      <c r="EG599" s="33"/>
      <c r="EH599" s="33"/>
      <c r="EI599" s="33"/>
      <c r="EJ599" s="33"/>
      <c r="EK599" s="33"/>
      <c r="EL599" s="33"/>
      <c r="EM599" s="33"/>
      <c r="EN599" s="33"/>
      <c r="EO599" s="33"/>
      <c r="EP599" s="33"/>
      <c r="EQ599" s="33"/>
      <c r="ER599" s="33"/>
      <c r="ES599" s="33"/>
      <c r="ET599" s="33"/>
      <c r="EU599" s="33"/>
      <c r="EV599" s="33"/>
      <c r="EW599" s="33"/>
      <c r="EX599" s="33"/>
      <c r="EY599" s="33"/>
      <c r="EZ599" s="33"/>
      <c r="FA599" s="33"/>
      <c r="FB599" s="33"/>
      <c r="FC599" s="33"/>
      <c r="FD599" s="33"/>
      <c r="FE599" s="33"/>
      <c r="FF599" s="33"/>
      <c r="FG599" s="33"/>
      <c r="FH599" s="33"/>
      <c r="FI599" s="33"/>
      <c r="FJ599" s="33"/>
      <c r="FK599" s="33"/>
      <c r="FL599" s="33"/>
      <c r="FM599" s="33"/>
      <c r="FN599" s="33"/>
      <c r="FO599" s="33"/>
      <c r="FP599" s="33"/>
      <c r="FQ599" s="33"/>
      <c r="FR599" s="33"/>
      <c r="FS599" s="33"/>
      <c r="FT599" s="33"/>
      <c r="FU599" s="33"/>
      <c r="FV599" s="33"/>
      <c r="FW599" s="33"/>
      <c r="FX599" s="33"/>
      <c r="FY599" s="33"/>
      <c r="FZ599" s="33"/>
      <c r="GA599" s="33"/>
      <c r="GB599" s="33"/>
      <c r="GC599" s="33"/>
      <c r="GD599" s="33"/>
      <c r="GE599" s="33"/>
      <c r="GF599" s="33"/>
      <c r="GG599" s="33"/>
      <c r="GH599" s="33"/>
      <c r="GI599" s="33"/>
      <c r="GJ599" s="33"/>
      <c r="GK599" s="33"/>
      <c r="GL599" s="33"/>
      <c r="GM599" s="33"/>
      <c r="GN599" s="33"/>
      <c r="GO599" s="33"/>
      <c r="GP599" s="33"/>
      <c r="GQ599" s="33"/>
      <c r="GR599" s="33"/>
      <c r="GS599" s="33"/>
      <c r="GT599" s="33"/>
      <c r="GU599" s="33"/>
      <c r="GV599" s="33"/>
      <c r="GW599" s="33"/>
      <c r="GX599" s="33"/>
      <c r="GY599" s="33"/>
      <c r="GZ599" s="33"/>
      <c r="HA599" s="33"/>
      <c r="HB599" s="33"/>
      <c r="HC599" s="33"/>
      <c r="HD599" s="33"/>
      <c r="HE599" s="33"/>
      <c r="HF599" s="33"/>
      <c r="HG599" s="33"/>
      <c r="HH599" s="33"/>
      <c r="HI599" s="33"/>
      <c r="HJ599" s="33"/>
      <c r="HK599" s="33"/>
      <c r="HL599" s="33"/>
      <c r="HM599" s="33"/>
      <c r="HN599" s="33"/>
      <c r="HO599" s="33"/>
      <c r="HP599" s="33"/>
      <c r="HQ599" s="33"/>
      <c r="HR599" s="33"/>
      <c r="HS599" s="33"/>
      <c r="HT599" s="33"/>
      <c r="HU599" s="33"/>
      <c r="HV599" s="33"/>
      <c r="HW599" s="33"/>
      <c r="HX599" s="33"/>
      <c r="HY599" s="33"/>
      <c r="HZ599" s="33"/>
      <c r="IA599" s="33"/>
    </row>
    <row r="600" spans="2:235" s="40" customFormat="1" ht="31.5" x14ac:dyDescent="0.25">
      <c r="B600" s="177"/>
      <c r="C600" s="80">
        <v>593</v>
      </c>
      <c r="D600" s="80" t="s">
        <v>3400</v>
      </c>
      <c r="E600" s="42" t="s">
        <v>1757</v>
      </c>
      <c r="F600" s="81" t="s">
        <v>1728</v>
      </c>
      <c r="G600" s="36" t="s">
        <v>3927</v>
      </c>
      <c r="H600" s="43" t="s">
        <v>3928</v>
      </c>
      <c r="I600" s="133">
        <v>78000</v>
      </c>
      <c r="J600" s="38"/>
      <c r="K600" s="42" t="s">
        <v>3540</v>
      </c>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c r="BL600" s="33"/>
      <c r="BM600" s="33"/>
      <c r="BN600" s="33"/>
      <c r="BO600" s="33"/>
      <c r="BP600" s="33"/>
      <c r="BQ600" s="33"/>
      <c r="BR600" s="33"/>
      <c r="BS600" s="33"/>
      <c r="BT600" s="33"/>
      <c r="BU600" s="33"/>
      <c r="BV600" s="33"/>
      <c r="BW600" s="33"/>
      <c r="BX600" s="33"/>
      <c r="BY600" s="33"/>
      <c r="BZ600" s="33"/>
      <c r="CA600" s="33"/>
      <c r="CB600" s="33"/>
      <c r="CC600" s="33"/>
      <c r="CD600" s="33"/>
      <c r="CE600" s="33"/>
      <c r="CF600" s="33"/>
      <c r="CG600" s="33"/>
      <c r="CH600" s="33"/>
      <c r="CI600" s="33"/>
      <c r="CJ600" s="33"/>
      <c r="CK600" s="33"/>
      <c r="CL600" s="33"/>
      <c r="CM600" s="33"/>
      <c r="CN600" s="33"/>
      <c r="CO600" s="33"/>
      <c r="CP600" s="33"/>
      <c r="CQ600" s="33"/>
      <c r="CR600" s="33"/>
      <c r="CS600" s="33"/>
      <c r="CT600" s="33"/>
      <c r="CU600" s="33"/>
      <c r="CV600" s="33"/>
      <c r="CW600" s="33"/>
      <c r="CX600" s="33"/>
      <c r="CY600" s="33"/>
      <c r="CZ600" s="33"/>
      <c r="DA600" s="33"/>
      <c r="DB600" s="33"/>
      <c r="DC600" s="33"/>
      <c r="DD600" s="33"/>
      <c r="DE600" s="33"/>
      <c r="DF600" s="33"/>
      <c r="DG600" s="33"/>
      <c r="DH600" s="33"/>
      <c r="DI600" s="33"/>
      <c r="DJ600" s="33"/>
      <c r="DK600" s="33"/>
      <c r="DL600" s="33"/>
      <c r="DM600" s="33"/>
      <c r="DN600" s="33"/>
      <c r="DO600" s="33"/>
      <c r="DP600" s="33"/>
      <c r="DQ600" s="33"/>
      <c r="DR600" s="33"/>
      <c r="DS600" s="33"/>
      <c r="DT600" s="33"/>
      <c r="DU600" s="33"/>
      <c r="DV600" s="33"/>
      <c r="DW600" s="33"/>
      <c r="DX600" s="33"/>
      <c r="DY600" s="33"/>
      <c r="DZ600" s="33"/>
      <c r="EA600" s="33"/>
      <c r="EB600" s="33"/>
      <c r="EC600" s="33"/>
      <c r="ED600" s="33"/>
      <c r="EE600" s="33"/>
      <c r="EF600" s="33"/>
      <c r="EG600" s="33"/>
      <c r="EH600" s="33"/>
      <c r="EI600" s="33"/>
      <c r="EJ600" s="33"/>
      <c r="EK600" s="33"/>
      <c r="EL600" s="33"/>
      <c r="EM600" s="33"/>
      <c r="EN600" s="33"/>
      <c r="EO600" s="33"/>
      <c r="EP600" s="33"/>
      <c r="EQ600" s="33"/>
      <c r="ER600" s="33"/>
      <c r="ES600" s="33"/>
      <c r="ET600" s="33"/>
      <c r="EU600" s="33"/>
      <c r="EV600" s="33"/>
      <c r="EW600" s="33"/>
      <c r="EX600" s="33"/>
      <c r="EY600" s="33"/>
      <c r="EZ600" s="33"/>
      <c r="FA600" s="33"/>
      <c r="FB600" s="33"/>
      <c r="FC600" s="33"/>
      <c r="FD600" s="33"/>
      <c r="FE600" s="33"/>
      <c r="FF600" s="33"/>
      <c r="FG600" s="33"/>
      <c r="FH600" s="33"/>
      <c r="FI600" s="33"/>
      <c r="FJ600" s="33"/>
      <c r="FK600" s="33"/>
      <c r="FL600" s="33"/>
      <c r="FM600" s="33"/>
      <c r="FN600" s="33"/>
      <c r="FO600" s="33"/>
      <c r="FP600" s="33"/>
      <c r="FQ600" s="33"/>
      <c r="FR600" s="33"/>
      <c r="FS600" s="33"/>
      <c r="FT600" s="33"/>
      <c r="FU600" s="33"/>
      <c r="FV600" s="33"/>
      <c r="FW600" s="33"/>
      <c r="FX600" s="33"/>
      <c r="FY600" s="33"/>
      <c r="FZ600" s="33"/>
      <c r="GA600" s="33"/>
      <c r="GB600" s="33"/>
      <c r="GC600" s="33"/>
      <c r="GD600" s="33"/>
      <c r="GE600" s="33"/>
      <c r="GF600" s="33"/>
      <c r="GG600" s="33"/>
      <c r="GH600" s="33"/>
      <c r="GI600" s="33"/>
      <c r="GJ600" s="33"/>
      <c r="GK600" s="33"/>
      <c r="GL600" s="33"/>
      <c r="GM600" s="33"/>
      <c r="GN600" s="33"/>
      <c r="GO600" s="33"/>
      <c r="GP600" s="33"/>
      <c r="GQ600" s="33"/>
      <c r="GR600" s="33"/>
      <c r="GS600" s="33"/>
      <c r="GT600" s="33"/>
      <c r="GU600" s="33"/>
      <c r="GV600" s="33"/>
      <c r="GW600" s="33"/>
      <c r="GX600" s="33"/>
      <c r="GY600" s="33"/>
      <c r="GZ600" s="33"/>
      <c r="HA600" s="33"/>
      <c r="HB600" s="33"/>
      <c r="HC600" s="33"/>
      <c r="HD600" s="33"/>
      <c r="HE600" s="33"/>
      <c r="HF600" s="33"/>
      <c r="HG600" s="33"/>
      <c r="HH600" s="33"/>
      <c r="HI600" s="33"/>
      <c r="HJ600" s="33"/>
      <c r="HK600" s="33"/>
      <c r="HL600" s="33"/>
      <c r="HM600" s="33"/>
      <c r="HN600" s="33"/>
      <c r="HO600" s="33"/>
      <c r="HP600" s="33"/>
      <c r="HQ600" s="33"/>
      <c r="HR600" s="33"/>
      <c r="HS600" s="33"/>
      <c r="HT600" s="33"/>
      <c r="HU600" s="33"/>
      <c r="HV600" s="33"/>
      <c r="HW600" s="33"/>
      <c r="HX600" s="33"/>
      <c r="HY600" s="33"/>
      <c r="HZ600" s="33"/>
      <c r="IA600" s="33"/>
    </row>
    <row r="601" spans="2:235" s="40" customFormat="1" ht="47.25" x14ac:dyDescent="0.25">
      <c r="B601" s="177"/>
      <c r="C601" s="80">
        <v>594</v>
      </c>
      <c r="D601" s="80" t="s">
        <v>3400</v>
      </c>
      <c r="E601" s="42" t="s">
        <v>1757</v>
      </c>
      <c r="F601" s="81" t="s">
        <v>1729</v>
      </c>
      <c r="G601" s="36" t="s">
        <v>3929</v>
      </c>
      <c r="H601" s="43" t="s">
        <v>3928</v>
      </c>
      <c r="I601" s="133">
        <v>90000</v>
      </c>
      <c r="J601" s="38"/>
      <c r="K601" s="42" t="s">
        <v>2609</v>
      </c>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c r="BO601" s="33"/>
      <c r="BP601" s="33"/>
      <c r="BQ601" s="33"/>
      <c r="BR601" s="33"/>
      <c r="BS601" s="33"/>
      <c r="BT601" s="33"/>
      <c r="BU601" s="33"/>
      <c r="BV601" s="33"/>
      <c r="BW601" s="33"/>
      <c r="BX601" s="33"/>
      <c r="BY601" s="33"/>
      <c r="BZ601" s="33"/>
      <c r="CA601" s="33"/>
      <c r="CB601" s="33"/>
      <c r="CC601" s="33"/>
      <c r="CD601" s="33"/>
      <c r="CE601" s="33"/>
      <c r="CF601" s="33"/>
      <c r="CG601" s="33"/>
      <c r="CH601" s="33"/>
      <c r="CI601" s="33"/>
      <c r="CJ601" s="33"/>
      <c r="CK601" s="33"/>
      <c r="CL601" s="33"/>
      <c r="CM601" s="33"/>
      <c r="CN601" s="33"/>
      <c r="CO601" s="33"/>
      <c r="CP601" s="33"/>
      <c r="CQ601" s="33"/>
      <c r="CR601" s="33"/>
      <c r="CS601" s="33"/>
      <c r="CT601" s="33"/>
      <c r="CU601" s="33"/>
      <c r="CV601" s="33"/>
      <c r="CW601" s="33"/>
      <c r="CX601" s="33"/>
      <c r="CY601" s="33"/>
      <c r="CZ601" s="33"/>
      <c r="DA601" s="33"/>
      <c r="DB601" s="33"/>
      <c r="DC601" s="33"/>
      <c r="DD601" s="33"/>
      <c r="DE601" s="33"/>
      <c r="DF601" s="33"/>
      <c r="DG601" s="33"/>
      <c r="DH601" s="33"/>
      <c r="DI601" s="33"/>
      <c r="DJ601" s="33"/>
      <c r="DK601" s="33"/>
      <c r="DL601" s="33"/>
      <c r="DM601" s="33"/>
      <c r="DN601" s="33"/>
      <c r="DO601" s="33"/>
      <c r="DP601" s="33"/>
      <c r="DQ601" s="33"/>
      <c r="DR601" s="33"/>
      <c r="DS601" s="33"/>
      <c r="DT601" s="33"/>
      <c r="DU601" s="33"/>
      <c r="DV601" s="33"/>
      <c r="DW601" s="33"/>
      <c r="DX601" s="33"/>
      <c r="DY601" s="33"/>
      <c r="DZ601" s="33"/>
      <c r="EA601" s="33"/>
      <c r="EB601" s="33"/>
      <c r="EC601" s="33"/>
      <c r="ED601" s="33"/>
      <c r="EE601" s="33"/>
      <c r="EF601" s="33"/>
      <c r="EG601" s="33"/>
      <c r="EH601" s="33"/>
      <c r="EI601" s="33"/>
      <c r="EJ601" s="33"/>
      <c r="EK601" s="33"/>
      <c r="EL601" s="33"/>
      <c r="EM601" s="33"/>
      <c r="EN601" s="33"/>
      <c r="EO601" s="33"/>
      <c r="EP601" s="33"/>
      <c r="EQ601" s="33"/>
      <c r="ER601" s="33"/>
      <c r="ES601" s="33"/>
      <c r="ET601" s="33"/>
      <c r="EU601" s="33"/>
      <c r="EV601" s="33"/>
      <c r="EW601" s="33"/>
      <c r="EX601" s="33"/>
      <c r="EY601" s="33"/>
      <c r="EZ601" s="33"/>
      <c r="FA601" s="33"/>
      <c r="FB601" s="33"/>
      <c r="FC601" s="33"/>
      <c r="FD601" s="33"/>
      <c r="FE601" s="33"/>
      <c r="FF601" s="33"/>
      <c r="FG601" s="33"/>
      <c r="FH601" s="33"/>
      <c r="FI601" s="33"/>
      <c r="FJ601" s="33"/>
      <c r="FK601" s="33"/>
      <c r="FL601" s="33"/>
      <c r="FM601" s="33"/>
      <c r="FN601" s="33"/>
      <c r="FO601" s="33"/>
      <c r="FP601" s="33"/>
      <c r="FQ601" s="33"/>
      <c r="FR601" s="33"/>
      <c r="FS601" s="33"/>
      <c r="FT601" s="33"/>
      <c r="FU601" s="33"/>
      <c r="FV601" s="33"/>
      <c r="FW601" s="33"/>
      <c r="FX601" s="33"/>
      <c r="FY601" s="33"/>
      <c r="FZ601" s="33"/>
      <c r="GA601" s="33"/>
      <c r="GB601" s="33"/>
      <c r="GC601" s="33"/>
      <c r="GD601" s="33"/>
      <c r="GE601" s="33"/>
      <c r="GF601" s="33"/>
      <c r="GG601" s="33"/>
      <c r="GH601" s="33"/>
      <c r="GI601" s="33"/>
      <c r="GJ601" s="33"/>
      <c r="GK601" s="33"/>
      <c r="GL601" s="33"/>
      <c r="GM601" s="33"/>
      <c r="GN601" s="33"/>
      <c r="GO601" s="33"/>
      <c r="GP601" s="33"/>
      <c r="GQ601" s="33"/>
      <c r="GR601" s="33"/>
      <c r="GS601" s="33"/>
      <c r="GT601" s="33"/>
      <c r="GU601" s="33"/>
      <c r="GV601" s="33"/>
      <c r="GW601" s="33"/>
      <c r="GX601" s="33"/>
      <c r="GY601" s="33"/>
      <c r="GZ601" s="33"/>
      <c r="HA601" s="33"/>
      <c r="HB601" s="33"/>
      <c r="HC601" s="33"/>
      <c r="HD601" s="33"/>
      <c r="HE601" s="33"/>
      <c r="HF601" s="33"/>
      <c r="HG601" s="33"/>
      <c r="HH601" s="33"/>
      <c r="HI601" s="33"/>
      <c r="HJ601" s="33"/>
      <c r="HK601" s="33"/>
      <c r="HL601" s="33"/>
      <c r="HM601" s="33"/>
      <c r="HN601" s="33"/>
      <c r="HO601" s="33"/>
      <c r="HP601" s="33"/>
      <c r="HQ601" s="33"/>
      <c r="HR601" s="33"/>
      <c r="HS601" s="33"/>
      <c r="HT601" s="33"/>
      <c r="HU601" s="33"/>
      <c r="HV601" s="33"/>
      <c r="HW601" s="33"/>
      <c r="HX601" s="33"/>
      <c r="HY601" s="33"/>
      <c r="HZ601" s="33"/>
      <c r="IA601" s="33"/>
    </row>
    <row r="602" spans="2:235" s="40" customFormat="1" ht="47.25" x14ac:dyDescent="0.25">
      <c r="B602" s="177"/>
      <c r="C602" s="80">
        <v>595</v>
      </c>
      <c r="D602" s="80" t="s">
        <v>3268</v>
      </c>
      <c r="E602" s="42" t="s">
        <v>1757</v>
      </c>
      <c r="F602" s="35" t="s">
        <v>1730</v>
      </c>
      <c r="G602" s="36" t="s">
        <v>3930</v>
      </c>
      <c r="H602" s="43" t="s">
        <v>3931</v>
      </c>
      <c r="I602" s="133">
        <v>49200</v>
      </c>
      <c r="J602" s="38"/>
      <c r="K602" s="42" t="s">
        <v>3541</v>
      </c>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c r="BL602" s="33"/>
      <c r="BM602" s="33"/>
      <c r="BN602" s="33"/>
      <c r="BO602" s="33"/>
      <c r="BP602" s="33"/>
      <c r="BQ602" s="33"/>
      <c r="BR602" s="33"/>
      <c r="BS602" s="33"/>
      <c r="BT602" s="33"/>
      <c r="BU602" s="33"/>
      <c r="BV602" s="33"/>
      <c r="BW602" s="33"/>
      <c r="BX602" s="33"/>
      <c r="BY602" s="33"/>
      <c r="BZ602" s="33"/>
      <c r="CA602" s="33"/>
      <c r="CB602" s="33"/>
      <c r="CC602" s="33"/>
      <c r="CD602" s="33"/>
      <c r="CE602" s="33"/>
      <c r="CF602" s="33"/>
      <c r="CG602" s="33"/>
      <c r="CH602" s="33"/>
      <c r="CI602" s="33"/>
      <c r="CJ602" s="33"/>
      <c r="CK602" s="33"/>
      <c r="CL602" s="33"/>
      <c r="CM602" s="33"/>
      <c r="CN602" s="33"/>
      <c r="CO602" s="33"/>
      <c r="CP602" s="33"/>
      <c r="CQ602" s="33"/>
      <c r="CR602" s="33"/>
      <c r="CS602" s="33"/>
      <c r="CT602" s="33"/>
      <c r="CU602" s="33"/>
      <c r="CV602" s="33"/>
      <c r="CW602" s="33"/>
      <c r="CX602" s="33"/>
      <c r="CY602" s="33"/>
      <c r="CZ602" s="33"/>
      <c r="DA602" s="33"/>
      <c r="DB602" s="33"/>
      <c r="DC602" s="33"/>
      <c r="DD602" s="33"/>
      <c r="DE602" s="33"/>
      <c r="DF602" s="33"/>
      <c r="DG602" s="33"/>
      <c r="DH602" s="33"/>
      <c r="DI602" s="33"/>
      <c r="DJ602" s="33"/>
      <c r="DK602" s="33"/>
      <c r="DL602" s="33"/>
      <c r="DM602" s="33"/>
      <c r="DN602" s="33"/>
      <c r="DO602" s="33"/>
      <c r="DP602" s="33"/>
      <c r="DQ602" s="33"/>
      <c r="DR602" s="33"/>
      <c r="DS602" s="33"/>
      <c r="DT602" s="33"/>
      <c r="DU602" s="33"/>
      <c r="DV602" s="33"/>
      <c r="DW602" s="33"/>
      <c r="DX602" s="33"/>
      <c r="DY602" s="33"/>
      <c r="DZ602" s="33"/>
      <c r="EA602" s="33"/>
      <c r="EB602" s="33"/>
      <c r="EC602" s="33"/>
      <c r="ED602" s="33"/>
      <c r="EE602" s="33"/>
      <c r="EF602" s="33"/>
      <c r="EG602" s="33"/>
      <c r="EH602" s="33"/>
      <c r="EI602" s="33"/>
      <c r="EJ602" s="33"/>
      <c r="EK602" s="33"/>
      <c r="EL602" s="33"/>
      <c r="EM602" s="33"/>
      <c r="EN602" s="33"/>
      <c r="EO602" s="33"/>
      <c r="EP602" s="33"/>
      <c r="EQ602" s="33"/>
      <c r="ER602" s="33"/>
      <c r="ES602" s="33"/>
      <c r="ET602" s="33"/>
      <c r="EU602" s="33"/>
      <c r="EV602" s="33"/>
      <c r="EW602" s="33"/>
      <c r="EX602" s="33"/>
      <c r="EY602" s="33"/>
      <c r="EZ602" s="33"/>
      <c r="FA602" s="33"/>
      <c r="FB602" s="33"/>
      <c r="FC602" s="33"/>
      <c r="FD602" s="33"/>
      <c r="FE602" s="33"/>
      <c r="FF602" s="33"/>
      <c r="FG602" s="33"/>
      <c r="FH602" s="33"/>
      <c r="FI602" s="33"/>
      <c r="FJ602" s="33"/>
      <c r="FK602" s="33"/>
      <c r="FL602" s="33"/>
      <c r="FM602" s="33"/>
      <c r="FN602" s="33"/>
      <c r="FO602" s="33"/>
      <c r="FP602" s="33"/>
      <c r="FQ602" s="33"/>
      <c r="FR602" s="33"/>
      <c r="FS602" s="33"/>
      <c r="FT602" s="33"/>
      <c r="FU602" s="33"/>
      <c r="FV602" s="33"/>
      <c r="FW602" s="33"/>
      <c r="FX602" s="33"/>
      <c r="FY602" s="33"/>
      <c r="FZ602" s="33"/>
      <c r="GA602" s="33"/>
      <c r="GB602" s="33"/>
      <c r="GC602" s="33"/>
      <c r="GD602" s="33"/>
      <c r="GE602" s="33"/>
      <c r="GF602" s="33"/>
      <c r="GG602" s="33"/>
      <c r="GH602" s="33"/>
      <c r="GI602" s="33"/>
      <c r="GJ602" s="33"/>
      <c r="GK602" s="33"/>
      <c r="GL602" s="33"/>
      <c r="GM602" s="33"/>
      <c r="GN602" s="33"/>
      <c r="GO602" s="33"/>
      <c r="GP602" s="33"/>
      <c r="GQ602" s="33"/>
      <c r="GR602" s="33"/>
      <c r="GS602" s="33"/>
      <c r="GT602" s="33"/>
      <c r="GU602" s="33"/>
      <c r="GV602" s="33"/>
      <c r="GW602" s="33"/>
      <c r="GX602" s="33"/>
      <c r="GY602" s="33"/>
      <c r="GZ602" s="33"/>
      <c r="HA602" s="33"/>
      <c r="HB602" s="33"/>
      <c r="HC602" s="33"/>
      <c r="HD602" s="33"/>
      <c r="HE602" s="33"/>
      <c r="HF602" s="33"/>
      <c r="HG602" s="33"/>
      <c r="HH602" s="33"/>
      <c r="HI602" s="33"/>
      <c r="HJ602" s="33"/>
      <c r="HK602" s="33"/>
      <c r="HL602" s="33"/>
      <c r="HM602" s="33"/>
      <c r="HN602" s="33"/>
      <c r="HO602" s="33"/>
      <c r="HP602" s="33"/>
      <c r="HQ602" s="33"/>
      <c r="HR602" s="33"/>
      <c r="HS602" s="33"/>
      <c r="HT602" s="33"/>
      <c r="HU602" s="33"/>
      <c r="HV602" s="33"/>
      <c r="HW602" s="33"/>
      <c r="HX602" s="33"/>
      <c r="HY602" s="33"/>
      <c r="HZ602" s="33"/>
      <c r="IA602" s="33"/>
    </row>
    <row r="603" spans="2:235" s="40" customFormat="1" ht="31.5" x14ac:dyDescent="0.25">
      <c r="B603" s="177"/>
      <c r="C603" s="80">
        <v>596</v>
      </c>
      <c r="D603" s="80" t="s">
        <v>3336</v>
      </c>
      <c r="E603" s="42" t="s">
        <v>1757</v>
      </c>
      <c r="F603" s="35" t="s">
        <v>1582</v>
      </c>
      <c r="G603" s="36" t="s">
        <v>3932</v>
      </c>
      <c r="H603" s="43" t="s">
        <v>3933</v>
      </c>
      <c r="I603" s="133">
        <v>16500</v>
      </c>
      <c r="J603" s="38"/>
      <c r="K603" s="42" t="s">
        <v>3542</v>
      </c>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c r="BL603" s="33"/>
      <c r="BM603" s="33"/>
      <c r="BN603" s="33"/>
      <c r="BO603" s="33"/>
      <c r="BP603" s="33"/>
      <c r="BQ603" s="33"/>
      <c r="BR603" s="33"/>
      <c r="BS603" s="33"/>
      <c r="BT603" s="33"/>
      <c r="BU603" s="33"/>
      <c r="BV603" s="33"/>
      <c r="BW603" s="33"/>
      <c r="BX603" s="33"/>
      <c r="BY603" s="33"/>
      <c r="BZ603" s="33"/>
      <c r="CA603" s="33"/>
      <c r="CB603" s="33"/>
      <c r="CC603" s="33"/>
      <c r="CD603" s="33"/>
      <c r="CE603" s="33"/>
      <c r="CF603" s="33"/>
      <c r="CG603" s="33"/>
      <c r="CH603" s="33"/>
      <c r="CI603" s="33"/>
      <c r="CJ603" s="33"/>
      <c r="CK603" s="33"/>
      <c r="CL603" s="33"/>
      <c r="CM603" s="33"/>
      <c r="CN603" s="33"/>
      <c r="CO603" s="33"/>
      <c r="CP603" s="33"/>
      <c r="CQ603" s="33"/>
      <c r="CR603" s="33"/>
      <c r="CS603" s="33"/>
      <c r="CT603" s="33"/>
      <c r="CU603" s="33"/>
      <c r="CV603" s="33"/>
      <c r="CW603" s="33"/>
      <c r="CX603" s="33"/>
      <c r="CY603" s="33"/>
      <c r="CZ603" s="33"/>
      <c r="DA603" s="33"/>
      <c r="DB603" s="33"/>
      <c r="DC603" s="33"/>
      <c r="DD603" s="33"/>
      <c r="DE603" s="33"/>
      <c r="DF603" s="33"/>
      <c r="DG603" s="33"/>
      <c r="DH603" s="33"/>
      <c r="DI603" s="33"/>
      <c r="DJ603" s="33"/>
      <c r="DK603" s="33"/>
      <c r="DL603" s="33"/>
      <c r="DM603" s="33"/>
      <c r="DN603" s="33"/>
      <c r="DO603" s="33"/>
      <c r="DP603" s="33"/>
      <c r="DQ603" s="33"/>
      <c r="DR603" s="33"/>
      <c r="DS603" s="33"/>
      <c r="DT603" s="33"/>
      <c r="DU603" s="33"/>
      <c r="DV603" s="33"/>
      <c r="DW603" s="33"/>
      <c r="DX603" s="33"/>
      <c r="DY603" s="33"/>
      <c r="DZ603" s="33"/>
      <c r="EA603" s="33"/>
      <c r="EB603" s="33"/>
      <c r="EC603" s="33"/>
      <c r="ED603" s="33"/>
      <c r="EE603" s="33"/>
      <c r="EF603" s="33"/>
      <c r="EG603" s="33"/>
      <c r="EH603" s="33"/>
      <c r="EI603" s="33"/>
      <c r="EJ603" s="33"/>
      <c r="EK603" s="33"/>
      <c r="EL603" s="33"/>
      <c r="EM603" s="33"/>
      <c r="EN603" s="33"/>
      <c r="EO603" s="33"/>
      <c r="EP603" s="33"/>
      <c r="EQ603" s="33"/>
      <c r="ER603" s="33"/>
      <c r="ES603" s="33"/>
      <c r="ET603" s="33"/>
      <c r="EU603" s="33"/>
      <c r="EV603" s="33"/>
      <c r="EW603" s="33"/>
      <c r="EX603" s="33"/>
      <c r="EY603" s="33"/>
      <c r="EZ603" s="33"/>
      <c r="FA603" s="33"/>
      <c r="FB603" s="33"/>
      <c r="FC603" s="33"/>
      <c r="FD603" s="33"/>
      <c r="FE603" s="33"/>
      <c r="FF603" s="33"/>
      <c r="FG603" s="33"/>
      <c r="FH603" s="33"/>
      <c r="FI603" s="33"/>
      <c r="FJ603" s="33"/>
      <c r="FK603" s="33"/>
      <c r="FL603" s="33"/>
      <c r="FM603" s="33"/>
      <c r="FN603" s="33"/>
      <c r="FO603" s="33"/>
      <c r="FP603" s="33"/>
      <c r="FQ603" s="33"/>
      <c r="FR603" s="33"/>
      <c r="FS603" s="33"/>
      <c r="FT603" s="33"/>
      <c r="FU603" s="33"/>
      <c r="FV603" s="33"/>
      <c r="FW603" s="33"/>
      <c r="FX603" s="33"/>
      <c r="FY603" s="33"/>
      <c r="FZ603" s="33"/>
      <c r="GA603" s="33"/>
      <c r="GB603" s="33"/>
      <c r="GC603" s="33"/>
      <c r="GD603" s="33"/>
      <c r="GE603" s="33"/>
      <c r="GF603" s="33"/>
      <c r="GG603" s="33"/>
      <c r="GH603" s="33"/>
      <c r="GI603" s="33"/>
      <c r="GJ603" s="33"/>
      <c r="GK603" s="33"/>
      <c r="GL603" s="33"/>
      <c r="GM603" s="33"/>
      <c r="GN603" s="33"/>
      <c r="GO603" s="33"/>
      <c r="GP603" s="33"/>
      <c r="GQ603" s="33"/>
      <c r="GR603" s="33"/>
      <c r="GS603" s="33"/>
      <c r="GT603" s="33"/>
      <c r="GU603" s="33"/>
      <c r="GV603" s="33"/>
      <c r="GW603" s="33"/>
      <c r="GX603" s="33"/>
      <c r="GY603" s="33"/>
      <c r="GZ603" s="33"/>
      <c r="HA603" s="33"/>
      <c r="HB603" s="33"/>
      <c r="HC603" s="33"/>
      <c r="HD603" s="33"/>
      <c r="HE603" s="33"/>
      <c r="HF603" s="33"/>
      <c r="HG603" s="33"/>
      <c r="HH603" s="33"/>
      <c r="HI603" s="33"/>
      <c r="HJ603" s="33"/>
      <c r="HK603" s="33"/>
      <c r="HL603" s="33"/>
      <c r="HM603" s="33"/>
      <c r="HN603" s="33"/>
      <c r="HO603" s="33"/>
      <c r="HP603" s="33"/>
      <c r="HQ603" s="33"/>
      <c r="HR603" s="33"/>
      <c r="HS603" s="33"/>
      <c r="HT603" s="33"/>
      <c r="HU603" s="33"/>
      <c r="HV603" s="33"/>
      <c r="HW603" s="33"/>
      <c r="HX603" s="33"/>
      <c r="HY603" s="33"/>
      <c r="HZ603" s="33"/>
      <c r="IA603" s="33"/>
    </row>
    <row r="604" spans="2:235" s="40" customFormat="1" ht="63" x14ac:dyDescent="0.25">
      <c r="B604" s="177"/>
      <c r="C604" s="80">
        <v>597</v>
      </c>
      <c r="D604" s="80" t="s">
        <v>3347</v>
      </c>
      <c r="E604" s="42" t="s">
        <v>1757</v>
      </c>
      <c r="F604" s="45" t="s">
        <v>1597</v>
      </c>
      <c r="G604" s="36" t="s">
        <v>3934</v>
      </c>
      <c r="H604" s="43" t="s">
        <v>3935</v>
      </c>
      <c r="I604" s="133">
        <v>783835.36</v>
      </c>
      <c r="J604" s="38"/>
      <c r="K604" s="42" t="s">
        <v>3543</v>
      </c>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c r="BL604" s="33"/>
      <c r="BM604" s="33"/>
      <c r="BN604" s="33"/>
      <c r="BO604" s="33"/>
      <c r="BP604" s="33"/>
      <c r="BQ604" s="33"/>
      <c r="BR604" s="33"/>
      <c r="BS604" s="33"/>
      <c r="BT604" s="33"/>
      <c r="BU604" s="33"/>
      <c r="BV604" s="33"/>
      <c r="BW604" s="33"/>
      <c r="BX604" s="33"/>
      <c r="BY604" s="33"/>
      <c r="BZ604" s="33"/>
      <c r="CA604" s="33"/>
      <c r="CB604" s="33"/>
      <c r="CC604" s="33"/>
      <c r="CD604" s="33"/>
      <c r="CE604" s="33"/>
      <c r="CF604" s="33"/>
      <c r="CG604" s="33"/>
      <c r="CH604" s="33"/>
      <c r="CI604" s="33"/>
      <c r="CJ604" s="33"/>
      <c r="CK604" s="33"/>
      <c r="CL604" s="33"/>
      <c r="CM604" s="33"/>
      <c r="CN604" s="33"/>
      <c r="CO604" s="33"/>
      <c r="CP604" s="33"/>
      <c r="CQ604" s="33"/>
      <c r="CR604" s="33"/>
      <c r="CS604" s="33"/>
      <c r="CT604" s="33"/>
      <c r="CU604" s="33"/>
      <c r="CV604" s="33"/>
      <c r="CW604" s="33"/>
      <c r="CX604" s="33"/>
      <c r="CY604" s="33"/>
      <c r="CZ604" s="33"/>
      <c r="DA604" s="33"/>
      <c r="DB604" s="33"/>
      <c r="DC604" s="33"/>
      <c r="DD604" s="33"/>
      <c r="DE604" s="33"/>
      <c r="DF604" s="33"/>
      <c r="DG604" s="33"/>
      <c r="DH604" s="33"/>
      <c r="DI604" s="33"/>
      <c r="DJ604" s="33"/>
      <c r="DK604" s="33"/>
      <c r="DL604" s="33"/>
      <c r="DM604" s="33"/>
      <c r="DN604" s="33"/>
      <c r="DO604" s="33"/>
      <c r="DP604" s="33"/>
      <c r="DQ604" s="33"/>
      <c r="DR604" s="33"/>
      <c r="DS604" s="33"/>
      <c r="DT604" s="33"/>
      <c r="DU604" s="33"/>
      <c r="DV604" s="33"/>
      <c r="DW604" s="33"/>
      <c r="DX604" s="33"/>
      <c r="DY604" s="33"/>
      <c r="DZ604" s="33"/>
      <c r="EA604" s="33"/>
      <c r="EB604" s="33"/>
      <c r="EC604" s="33"/>
      <c r="ED604" s="33"/>
      <c r="EE604" s="33"/>
      <c r="EF604" s="33"/>
      <c r="EG604" s="33"/>
      <c r="EH604" s="33"/>
      <c r="EI604" s="33"/>
      <c r="EJ604" s="33"/>
      <c r="EK604" s="33"/>
      <c r="EL604" s="33"/>
      <c r="EM604" s="33"/>
      <c r="EN604" s="33"/>
      <c r="EO604" s="33"/>
      <c r="EP604" s="33"/>
      <c r="EQ604" s="33"/>
      <c r="ER604" s="33"/>
      <c r="ES604" s="33"/>
      <c r="ET604" s="33"/>
      <c r="EU604" s="33"/>
      <c r="EV604" s="33"/>
      <c r="EW604" s="33"/>
      <c r="EX604" s="33"/>
      <c r="EY604" s="33"/>
      <c r="EZ604" s="33"/>
      <c r="FA604" s="33"/>
      <c r="FB604" s="33"/>
      <c r="FC604" s="33"/>
      <c r="FD604" s="33"/>
      <c r="FE604" s="33"/>
      <c r="FF604" s="33"/>
      <c r="FG604" s="33"/>
      <c r="FH604" s="33"/>
      <c r="FI604" s="33"/>
      <c r="FJ604" s="33"/>
      <c r="FK604" s="33"/>
      <c r="FL604" s="33"/>
      <c r="FM604" s="33"/>
      <c r="FN604" s="33"/>
      <c r="FO604" s="33"/>
      <c r="FP604" s="33"/>
      <c r="FQ604" s="33"/>
      <c r="FR604" s="33"/>
      <c r="FS604" s="33"/>
      <c r="FT604" s="33"/>
      <c r="FU604" s="33"/>
      <c r="FV604" s="33"/>
      <c r="FW604" s="33"/>
      <c r="FX604" s="33"/>
      <c r="FY604" s="33"/>
      <c r="FZ604" s="33"/>
      <c r="GA604" s="33"/>
      <c r="GB604" s="33"/>
      <c r="GC604" s="33"/>
      <c r="GD604" s="33"/>
      <c r="GE604" s="33"/>
      <c r="GF604" s="33"/>
      <c r="GG604" s="33"/>
      <c r="GH604" s="33"/>
      <c r="GI604" s="33"/>
      <c r="GJ604" s="33"/>
      <c r="GK604" s="33"/>
      <c r="GL604" s="33"/>
      <c r="GM604" s="33"/>
      <c r="GN604" s="33"/>
      <c r="GO604" s="33"/>
      <c r="GP604" s="33"/>
      <c r="GQ604" s="33"/>
      <c r="GR604" s="33"/>
      <c r="GS604" s="33"/>
      <c r="GT604" s="33"/>
      <c r="GU604" s="33"/>
      <c r="GV604" s="33"/>
      <c r="GW604" s="33"/>
      <c r="GX604" s="33"/>
      <c r="GY604" s="33"/>
      <c r="GZ604" s="33"/>
      <c r="HA604" s="33"/>
      <c r="HB604" s="33"/>
      <c r="HC604" s="33"/>
      <c r="HD604" s="33"/>
      <c r="HE604" s="33"/>
      <c r="HF604" s="33"/>
      <c r="HG604" s="33"/>
      <c r="HH604" s="33"/>
      <c r="HI604" s="33"/>
      <c r="HJ604" s="33"/>
      <c r="HK604" s="33"/>
      <c r="HL604" s="33"/>
      <c r="HM604" s="33"/>
      <c r="HN604" s="33"/>
      <c r="HO604" s="33"/>
      <c r="HP604" s="33"/>
      <c r="HQ604" s="33"/>
      <c r="HR604" s="33"/>
      <c r="HS604" s="33"/>
      <c r="HT604" s="33"/>
      <c r="HU604" s="33"/>
      <c r="HV604" s="33"/>
      <c r="HW604" s="33"/>
      <c r="HX604" s="33"/>
      <c r="HY604" s="33"/>
      <c r="HZ604" s="33"/>
      <c r="IA604" s="33"/>
    </row>
    <row r="605" spans="2:235" s="40" customFormat="1" ht="63" x14ac:dyDescent="0.25">
      <c r="B605" s="177"/>
      <c r="C605" s="80">
        <v>598</v>
      </c>
      <c r="D605" s="80" t="s">
        <v>3401</v>
      </c>
      <c r="E605" s="42" t="s">
        <v>1757</v>
      </c>
      <c r="F605" s="83" t="s">
        <v>1731</v>
      </c>
      <c r="G605" s="36" t="s">
        <v>3936</v>
      </c>
      <c r="H605" s="43" t="s">
        <v>3937</v>
      </c>
      <c r="I605" s="133">
        <f>4515140.56-2298614.01</f>
        <v>2216526.5499999998</v>
      </c>
      <c r="J605" s="38"/>
      <c r="K605" s="42" t="s">
        <v>3544</v>
      </c>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c r="BL605" s="33"/>
      <c r="BM605" s="33"/>
      <c r="BN605" s="33"/>
      <c r="BO605" s="33"/>
      <c r="BP605" s="33"/>
      <c r="BQ605" s="33"/>
      <c r="BR605" s="33"/>
      <c r="BS605" s="33"/>
      <c r="BT605" s="33"/>
      <c r="BU605" s="33"/>
      <c r="BV605" s="33"/>
      <c r="BW605" s="33"/>
      <c r="BX605" s="33"/>
      <c r="BY605" s="33"/>
      <c r="BZ605" s="33"/>
      <c r="CA605" s="33"/>
      <c r="CB605" s="33"/>
      <c r="CC605" s="33"/>
      <c r="CD605" s="33"/>
      <c r="CE605" s="33"/>
      <c r="CF605" s="33"/>
      <c r="CG605" s="33"/>
      <c r="CH605" s="33"/>
      <c r="CI605" s="33"/>
      <c r="CJ605" s="33"/>
      <c r="CK605" s="33"/>
      <c r="CL605" s="33"/>
      <c r="CM605" s="33"/>
      <c r="CN605" s="33"/>
      <c r="CO605" s="33"/>
      <c r="CP605" s="33"/>
      <c r="CQ605" s="33"/>
      <c r="CR605" s="33"/>
      <c r="CS605" s="33"/>
      <c r="CT605" s="33"/>
      <c r="CU605" s="33"/>
      <c r="CV605" s="33"/>
      <c r="CW605" s="33"/>
      <c r="CX605" s="33"/>
      <c r="CY605" s="33"/>
      <c r="CZ605" s="33"/>
      <c r="DA605" s="33"/>
      <c r="DB605" s="33"/>
      <c r="DC605" s="33"/>
      <c r="DD605" s="33"/>
      <c r="DE605" s="33"/>
      <c r="DF605" s="33"/>
      <c r="DG605" s="33"/>
      <c r="DH605" s="33"/>
      <c r="DI605" s="33"/>
      <c r="DJ605" s="33"/>
      <c r="DK605" s="33"/>
      <c r="DL605" s="33"/>
      <c r="DM605" s="33"/>
      <c r="DN605" s="33"/>
      <c r="DO605" s="33"/>
      <c r="DP605" s="33"/>
      <c r="DQ605" s="33"/>
      <c r="DR605" s="33"/>
      <c r="DS605" s="33"/>
      <c r="DT605" s="33"/>
      <c r="DU605" s="33"/>
      <c r="DV605" s="33"/>
      <c r="DW605" s="33"/>
      <c r="DX605" s="33"/>
      <c r="DY605" s="33"/>
      <c r="DZ605" s="33"/>
      <c r="EA605" s="33"/>
      <c r="EB605" s="33"/>
      <c r="EC605" s="33"/>
      <c r="ED605" s="33"/>
      <c r="EE605" s="33"/>
      <c r="EF605" s="33"/>
      <c r="EG605" s="33"/>
      <c r="EH605" s="33"/>
      <c r="EI605" s="33"/>
      <c r="EJ605" s="33"/>
      <c r="EK605" s="33"/>
      <c r="EL605" s="33"/>
      <c r="EM605" s="33"/>
      <c r="EN605" s="33"/>
      <c r="EO605" s="33"/>
      <c r="EP605" s="33"/>
      <c r="EQ605" s="33"/>
      <c r="ER605" s="33"/>
      <c r="ES605" s="33"/>
      <c r="ET605" s="33"/>
      <c r="EU605" s="33"/>
      <c r="EV605" s="33"/>
      <c r="EW605" s="33"/>
      <c r="EX605" s="33"/>
      <c r="EY605" s="33"/>
      <c r="EZ605" s="33"/>
      <c r="FA605" s="33"/>
      <c r="FB605" s="33"/>
      <c r="FC605" s="33"/>
      <c r="FD605" s="33"/>
      <c r="FE605" s="33"/>
      <c r="FF605" s="33"/>
      <c r="FG605" s="33"/>
      <c r="FH605" s="33"/>
      <c r="FI605" s="33"/>
      <c r="FJ605" s="33"/>
      <c r="FK605" s="33"/>
      <c r="FL605" s="33"/>
      <c r="FM605" s="33"/>
      <c r="FN605" s="33"/>
      <c r="FO605" s="33"/>
      <c r="FP605" s="33"/>
      <c r="FQ605" s="33"/>
      <c r="FR605" s="33"/>
      <c r="FS605" s="33"/>
      <c r="FT605" s="33"/>
      <c r="FU605" s="33"/>
      <c r="FV605" s="33"/>
      <c r="FW605" s="33"/>
      <c r="FX605" s="33"/>
      <c r="FY605" s="33"/>
      <c r="FZ605" s="33"/>
      <c r="GA605" s="33"/>
      <c r="GB605" s="33"/>
      <c r="GC605" s="33"/>
      <c r="GD605" s="33"/>
      <c r="GE605" s="33"/>
      <c r="GF605" s="33"/>
      <c r="GG605" s="33"/>
      <c r="GH605" s="33"/>
      <c r="GI605" s="33"/>
      <c r="GJ605" s="33"/>
      <c r="GK605" s="33"/>
      <c r="GL605" s="33"/>
      <c r="GM605" s="33"/>
      <c r="GN605" s="33"/>
      <c r="GO605" s="33"/>
      <c r="GP605" s="33"/>
      <c r="GQ605" s="33"/>
      <c r="GR605" s="33"/>
      <c r="GS605" s="33"/>
      <c r="GT605" s="33"/>
      <c r="GU605" s="33"/>
      <c r="GV605" s="33"/>
      <c r="GW605" s="33"/>
      <c r="GX605" s="33"/>
      <c r="GY605" s="33"/>
      <c r="GZ605" s="33"/>
      <c r="HA605" s="33"/>
      <c r="HB605" s="33"/>
      <c r="HC605" s="33"/>
      <c r="HD605" s="33"/>
      <c r="HE605" s="33"/>
      <c r="HF605" s="33"/>
      <c r="HG605" s="33"/>
      <c r="HH605" s="33"/>
      <c r="HI605" s="33"/>
      <c r="HJ605" s="33"/>
      <c r="HK605" s="33"/>
      <c r="HL605" s="33"/>
      <c r="HM605" s="33"/>
      <c r="HN605" s="33"/>
      <c r="HO605" s="33"/>
      <c r="HP605" s="33"/>
      <c r="HQ605" s="33"/>
      <c r="HR605" s="33"/>
      <c r="HS605" s="33"/>
      <c r="HT605" s="33"/>
      <c r="HU605" s="33"/>
      <c r="HV605" s="33"/>
      <c r="HW605" s="33"/>
      <c r="HX605" s="33"/>
      <c r="HY605" s="33"/>
      <c r="HZ605" s="33"/>
      <c r="IA605" s="33"/>
    </row>
    <row r="606" spans="2:235" s="40" customFormat="1" ht="47.25" x14ac:dyDescent="0.25">
      <c r="B606" s="177"/>
      <c r="C606" s="80">
        <v>599</v>
      </c>
      <c r="D606" s="80" t="s">
        <v>3345</v>
      </c>
      <c r="E606" s="42" t="s">
        <v>1757</v>
      </c>
      <c r="F606" s="83" t="s">
        <v>1732</v>
      </c>
      <c r="G606" s="36" t="s">
        <v>3938</v>
      </c>
      <c r="H606" s="43" t="s">
        <v>3939</v>
      </c>
      <c r="I606" s="133">
        <v>209510.46</v>
      </c>
      <c r="J606" s="38"/>
      <c r="K606" s="42" t="s">
        <v>3545</v>
      </c>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3"/>
      <c r="FH606" s="33"/>
      <c r="FI606" s="33"/>
      <c r="FJ606" s="33"/>
      <c r="FK606" s="33"/>
      <c r="FL606" s="33"/>
      <c r="FM606" s="33"/>
      <c r="FN606" s="33"/>
      <c r="FO606" s="33"/>
      <c r="FP606" s="33"/>
      <c r="FQ606" s="33"/>
      <c r="FR606" s="33"/>
      <c r="FS606" s="33"/>
      <c r="FT606" s="33"/>
      <c r="FU606" s="33"/>
      <c r="FV606" s="33"/>
      <c r="FW606" s="33"/>
      <c r="FX606" s="33"/>
      <c r="FY606" s="33"/>
      <c r="FZ606" s="33"/>
      <c r="GA606" s="33"/>
      <c r="GB606" s="33"/>
      <c r="GC606" s="33"/>
      <c r="GD606" s="33"/>
      <c r="GE606" s="33"/>
      <c r="GF606" s="33"/>
      <c r="GG606" s="33"/>
      <c r="GH606" s="33"/>
      <c r="GI606" s="33"/>
      <c r="GJ606" s="33"/>
      <c r="GK606" s="33"/>
      <c r="GL606" s="33"/>
      <c r="GM606" s="33"/>
      <c r="GN606" s="33"/>
      <c r="GO606" s="33"/>
      <c r="GP606" s="33"/>
      <c r="GQ606" s="33"/>
      <c r="GR606" s="33"/>
      <c r="GS606" s="33"/>
      <c r="GT606" s="33"/>
      <c r="GU606" s="33"/>
      <c r="GV606" s="33"/>
      <c r="GW606" s="33"/>
      <c r="GX606" s="33"/>
      <c r="GY606" s="33"/>
      <c r="GZ606" s="33"/>
      <c r="HA606" s="33"/>
      <c r="HB606" s="33"/>
      <c r="HC606" s="33"/>
      <c r="HD606" s="33"/>
      <c r="HE606" s="33"/>
      <c r="HF606" s="33"/>
      <c r="HG606" s="33"/>
      <c r="HH606" s="33"/>
      <c r="HI606" s="33"/>
      <c r="HJ606" s="33"/>
      <c r="HK606" s="33"/>
      <c r="HL606" s="33"/>
      <c r="HM606" s="33"/>
      <c r="HN606" s="33"/>
      <c r="HO606" s="33"/>
      <c r="HP606" s="33"/>
      <c r="HQ606" s="33"/>
      <c r="HR606" s="33"/>
      <c r="HS606" s="33"/>
      <c r="HT606" s="33"/>
      <c r="HU606" s="33"/>
      <c r="HV606" s="33"/>
      <c r="HW606" s="33"/>
      <c r="HX606" s="33"/>
      <c r="HY606" s="33"/>
      <c r="HZ606" s="33"/>
      <c r="IA606" s="33"/>
    </row>
    <row r="607" spans="2:235" s="40" customFormat="1" ht="47.25" x14ac:dyDescent="0.25">
      <c r="B607" s="177"/>
      <c r="C607" s="80">
        <v>600</v>
      </c>
      <c r="D607" s="80" t="s">
        <v>3402</v>
      </c>
      <c r="E607" s="42" t="s">
        <v>1757</v>
      </c>
      <c r="F607" s="45" t="s">
        <v>1733</v>
      </c>
      <c r="G607" s="36" t="s">
        <v>3940</v>
      </c>
      <c r="H607" s="43">
        <v>42270</v>
      </c>
      <c r="I607" s="145">
        <v>114450</v>
      </c>
      <c r="J607" s="38"/>
      <c r="K607" s="42" t="s">
        <v>3546</v>
      </c>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c r="CA607" s="33"/>
      <c r="CB607" s="33"/>
      <c r="CC607" s="33"/>
      <c r="CD607" s="33"/>
      <c r="CE607" s="33"/>
      <c r="CF607" s="33"/>
      <c r="CG607" s="33"/>
      <c r="CH607" s="33"/>
      <c r="CI607" s="33"/>
      <c r="CJ607" s="33"/>
      <c r="CK607" s="33"/>
      <c r="CL607" s="33"/>
      <c r="CM607" s="33"/>
      <c r="CN607" s="33"/>
      <c r="CO607" s="33"/>
      <c r="CP607" s="33"/>
      <c r="CQ607" s="33"/>
      <c r="CR607" s="33"/>
      <c r="CS607" s="33"/>
      <c r="CT607" s="33"/>
      <c r="CU607" s="33"/>
      <c r="CV607" s="33"/>
      <c r="CW607" s="33"/>
      <c r="CX607" s="33"/>
      <c r="CY607" s="33"/>
      <c r="CZ607" s="33"/>
      <c r="DA607" s="33"/>
      <c r="DB607" s="33"/>
      <c r="DC607" s="33"/>
      <c r="DD607" s="33"/>
      <c r="DE607" s="33"/>
      <c r="DF607" s="33"/>
      <c r="DG607" s="33"/>
      <c r="DH607" s="33"/>
      <c r="DI607" s="33"/>
      <c r="DJ607" s="33"/>
      <c r="DK607" s="33"/>
      <c r="DL607" s="33"/>
      <c r="DM607" s="33"/>
      <c r="DN607" s="33"/>
      <c r="DO607" s="33"/>
      <c r="DP607" s="33"/>
      <c r="DQ607" s="33"/>
      <c r="DR607" s="33"/>
      <c r="DS607" s="33"/>
      <c r="DT607" s="33"/>
      <c r="DU607" s="33"/>
      <c r="DV607" s="33"/>
      <c r="DW607" s="33"/>
      <c r="DX607" s="33"/>
      <c r="DY607" s="33"/>
      <c r="DZ607" s="33"/>
      <c r="EA607" s="33"/>
      <c r="EB607" s="33"/>
      <c r="EC607" s="33"/>
      <c r="ED607" s="33"/>
      <c r="EE607" s="33"/>
      <c r="EF607" s="33"/>
      <c r="EG607" s="33"/>
      <c r="EH607" s="33"/>
      <c r="EI607" s="33"/>
      <c r="EJ607" s="33"/>
      <c r="EK607" s="33"/>
      <c r="EL607" s="33"/>
      <c r="EM607" s="33"/>
      <c r="EN607" s="33"/>
      <c r="EO607" s="33"/>
      <c r="EP607" s="33"/>
      <c r="EQ607" s="33"/>
      <c r="ER607" s="33"/>
      <c r="ES607" s="33"/>
      <c r="ET607" s="33"/>
      <c r="EU607" s="33"/>
      <c r="EV607" s="33"/>
      <c r="EW607" s="33"/>
      <c r="EX607" s="33"/>
      <c r="EY607" s="33"/>
      <c r="EZ607" s="33"/>
      <c r="FA607" s="33"/>
      <c r="FB607" s="33"/>
      <c r="FC607" s="33"/>
      <c r="FD607" s="33"/>
      <c r="FE607" s="33"/>
      <c r="FF607" s="33"/>
      <c r="FG607" s="33"/>
      <c r="FH607" s="33"/>
      <c r="FI607" s="33"/>
      <c r="FJ607" s="33"/>
      <c r="FK607" s="33"/>
      <c r="FL607" s="33"/>
      <c r="FM607" s="33"/>
      <c r="FN607" s="33"/>
      <c r="FO607" s="33"/>
      <c r="FP607" s="33"/>
      <c r="FQ607" s="33"/>
      <c r="FR607" s="33"/>
      <c r="FS607" s="33"/>
      <c r="FT607" s="33"/>
      <c r="FU607" s="33"/>
      <c r="FV607" s="33"/>
      <c r="FW607" s="33"/>
      <c r="FX607" s="33"/>
      <c r="FY607" s="33"/>
      <c r="FZ607" s="33"/>
      <c r="GA607" s="33"/>
      <c r="GB607" s="33"/>
      <c r="GC607" s="33"/>
      <c r="GD607" s="33"/>
      <c r="GE607" s="33"/>
      <c r="GF607" s="33"/>
      <c r="GG607" s="33"/>
      <c r="GH607" s="33"/>
      <c r="GI607" s="33"/>
      <c r="GJ607" s="33"/>
      <c r="GK607" s="33"/>
      <c r="GL607" s="33"/>
      <c r="GM607" s="33"/>
      <c r="GN607" s="33"/>
      <c r="GO607" s="33"/>
      <c r="GP607" s="33"/>
      <c r="GQ607" s="33"/>
      <c r="GR607" s="33"/>
      <c r="GS607" s="33"/>
      <c r="GT607" s="33"/>
      <c r="GU607" s="33"/>
      <c r="GV607" s="33"/>
      <c r="GW607" s="33"/>
      <c r="GX607" s="33"/>
      <c r="GY607" s="33"/>
      <c r="GZ607" s="33"/>
      <c r="HA607" s="33"/>
      <c r="HB607" s="33"/>
      <c r="HC607" s="33"/>
      <c r="HD607" s="33"/>
      <c r="HE607" s="33"/>
      <c r="HF607" s="33"/>
      <c r="HG607" s="33"/>
      <c r="HH607" s="33"/>
      <c r="HI607" s="33"/>
      <c r="HJ607" s="33"/>
      <c r="HK607" s="33"/>
      <c r="HL607" s="33"/>
      <c r="HM607" s="33"/>
      <c r="HN607" s="33"/>
      <c r="HO607" s="33"/>
      <c r="HP607" s="33"/>
      <c r="HQ607" s="33"/>
      <c r="HR607" s="33"/>
      <c r="HS607" s="33"/>
      <c r="HT607" s="33"/>
      <c r="HU607" s="33"/>
      <c r="HV607" s="33"/>
      <c r="HW607" s="33"/>
      <c r="HX607" s="33"/>
      <c r="HY607" s="33"/>
      <c r="HZ607" s="33"/>
      <c r="IA607" s="33"/>
    </row>
    <row r="608" spans="2:235" s="40" customFormat="1" ht="31.5" x14ac:dyDescent="0.25">
      <c r="B608" s="177"/>
      <c r="C608" s="80">
        <v>601</v>
      </c>
      <c r="D608" s="80" t="s">
        <v>3339</v>
      </c>
      <c r="E608" s="42" t="s">
        <v>1757</v>
      </c>
      <c r="F608" s="45" t="s">
        <v>1734</v>
      </c>
      <c r="G608" s="36" t="s">
        <v>3941</v>
      </c>
      <c r="H608" s="43" t="s">
        <v>3942</v>
      </c>
      <c r="I608" s="133">
        <v>15600</v>
      </c>
      <c r="J608" s="38"/>
      <c r="K608" s="42" t="s">
        <v>3547</v>
      </c>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c r="BL608" s="33"/>
      <c r="BM608" s="33"/>
      <c r="BN608" s="33"/>
      <c r="BO608" s="33"/>
      <c r="BP608" s="33"/>
      <c r="BQ608" s="33"/>
      <c r="BR608" s="33"/>
      <c r="BS608" s="33"/>
      <c r="BT608" s="33"/>
      <c r="BU608" s="33"/>
      <c r="BV608" s="33"/>
      <c r="BW608" s="33"/>
      <c r="BX608" s="33"/>
      <c r="BY608" s="33"/>
      <c r="BZ608" s="33"/>
      <c r="CA608" s="33"/>
      <c r="CB608" s="33"/>
      <c r="CC608" s="33"/>
      <c r="CD608" s="33"/>
      <c r="CE608" s="33"/>
      <c r="CF608" s="33"/>
      <c r="CG608" s="33"/>
      <c r="CH608" s="33"/>
      <c r="CI608" s="33"/>
      <c r="CJ608" s="33"/>
      <c r="CK608" s="33"/>
      <c r="CL608" s="33"/>
      <c r="CM608" s="33"/>
      <c r="CN608" s="33"/>
      <c r="CO608" s="33"/>
      <c r="CP608" s="33"/>
      <c r="CQ608" s="33"/>
      <c r="CR608" s="33"/>
      <c r="CS608" s="33"/>
      <c r="CT608" s="33"/>
      <c r="CU608" s="33"/>
      <c r="CV608" s="33"/>
      <c r="CW608" s="33"/>
      <c r="CX608" s="33"/>
      <c r="CY608" s="33"/>
      <c r="CZ608" s="33"/>
      <c r="DA608" s="33"/>
      <c r="DB608" s="33"/>
      <c r="DC608" s="33"/>
      <c r="DD608" s="33"/>
      <c r="DE608" s="33"/>
      <c r="DF608" s="33"/>
      <c r="DG608" s="33"/>
      <c r="DH608" s="33"/>
      <c r="DI608" s="33"/>
      <c r="DJ608" s="33"/>
      <c r="DK608" s="33"/>
      <c r="DL608" s="33"/>
      <c r="DM608" s="33"/>
      <c r="DN608" s="33"/>
      <c r="DO608" s="33"/>
      <c r="DP608" s="33"/>
      <c r="DQ608" s="33"/>
      <c r="DR608" s="33"/>
      <c r="DS608" s="33"/>
      <c r="DT608" s="33"/>
      <c r="DU608" s="33"/>
      <c r="DV608" s="33"/>
      <c r="DW608" s="33"/>
      <c r="DX608" s="33"/>
      <c r="DY608" s="33"/>
      <c r="DZ608" s="33"/>
      <c r="EA608" s="33"/>
      <c r="EB608" s="33"/>
      <c r="EC608" s="33"/>
      <c r="ED608" s="33"/>
      <c r="EE608" s="33"/>
      <c r="EF608" s="33"/>
      <c r="EG608" s="33"/>
      <c r="EH608" s="33"/>
      <c r="EI608" s="33"/>
      <c r="EJ608" s="33"/>
      <c r="EK608" s="33"/>
      <c r="EL608" s="33"/>
      <c r="EM608" s="33"/>
      <c r="EN608" s="33"/>
      <c r="EO608" s="33"/>
      <c r="EP608" s="33"/>
      <c r="EQ608" s="33"/>
      <c r="ER608" s="33"/>
      <c r="ES608" s="33"/>
      <c r="ET608" s="33"/>
      <c r="EU608" s="33"/>
      <c r="EV608" s="33"/>
      <c r="EW608" s="33"/>
      <c r="EX608" s="33"/>
      <c r="EY608" s="33"/>
      <c r="EZ608" s="33"/>
      <c r="FA608" s="33"/>
      <c r="FB608" s="33"/>
      <c r="FC608" s="33"/>
      <c r="FD608" s="33"/>
      <c r="FE608" s="33"/>
      <c r="FF608" s="33"/>
      <c r="FG608" s="33"/>
      <c r="FH608" s="33"/>
      <c r="FI608" s="33"/>
      <c r="FJ608" s="33"/>
      <c r="FK608" s="33"/>
      <c r="FL608" s="33"/>
      <c r="FM608" s="33"/>
      <c r="FN608" s="33"/>
      <c r="FO608" s="33"/>
      <c r="FP608" s="33"/>
      <c r="FQ608" s="33"/>
      <c r="FR608" s="33"/>
      <c r="FS608" s="33"/>
      <c r="FT608" s="33"/>
      <c r="FU608" s="33"/>
      <c r="FV608" s="33"/>
      <c r="FW608" s="33"/>
      <c r="FX608" s="33"/>
      <c r="FY608" s="33"/>
      <c r="FZ608" s="33"/>
      <c r="GA608" s="33"/>
      <c r="GB608" s="33"/>
      <c r="GC608" s="33"/>
      <c r="GD608" s="33"/>
      <c r="GE608" s="33"/>
      <c r="GF608" s="33"/>
      <c r="GG608" s="33"/>
      <c r="GH608" s="33"/>
      <c r="GI608" s="33"/>
      <c r="GJ608" s="33"/>
      <c r="GK608" s="33"/>
      <c r="GL608" s="33"/>
      <c r="GM608" s="33"/>
      <c r="GN608" s="33"/>
      <c r="GO608" s="33"/>
      <c r="GP608" s="33"/>
      <c r="GQ608" s="33"/>
      <c r="GR608" s="33"/>
      <c r="GS608" s="33"/>
      <c r="GT608" s="33"/>
      <c r="GU608" s="33"/>
      <c r="GV608" s="33"/>
      <c r="GW608" s="33"/>
      <c r="GX608" s="33"/>
      <c r="GY608" s="33"/>
      <c r="GZ608" s="33"/>
      <c r="HA608" s="33"/>
      <c r="HB608" s="33"/>
      <c r="HC608" s="33"/>
      <c r="HD608" s="33"/>
      <c r="HE608" s="33"/>
      <c r="HF608" s="33"/>
      <c r="HG608" s="33"/>
      <c r="HH608" s="33"/>
      <c r="HI608" s="33"/>
      <c r="HJ608" s="33"/>
      <c r="HK608" s="33"/>
      <c r="HL608" s="33"/>
      <c r="HM608" s="33"/>
      <c r="HN608" s="33"/>
      <c r="HO608" s="33"/>
      <c r="HP608" s="33"/>
      <c r="HQ608" s="33"/>
      <c r="HR608" s="33"/>
      <c r="HS608" s="33"/>
      <c r="HT608" s="33"/>
      <c r="HU608" s="33"/>
      <c r="HV608" s="33"/>
      <c r="HW608" s="33"/>
      <c r="HX608" s="33"/>
      <c r="HY608" s="33"/>
      <c r="HZ608" s="33"/>
      <c r="IA608" s="33"/>
    </row>
    <row r="609" spans="2:235" s="40" customFormat="1" ht="31.5" x14ac:dyDescent="0.25">
      <c r="B609" s="177"/>
      <c r="C609" s="80">
        <v>602</v>
      </c>
      <c r="D609" s="80" t="s">
        <v>3403</v>
      </c>
      <c r="E609" s="42" t="s">
        <v>1757</v>
      </c>
      <c r="F609" s="45" t="s">
        <v>1735</v>
      </c>
      <c r="G609" s="36" t="s">
        <v>3943</v>
      </c>
      <c r="H609" s="43" t="s">
        <v>3944</v>
      </c>
      <c r="I609" s="133">
        <v>6600</v>
      </c>
      <c r="J609" s="38"/>
      <c r="K609" s="42" t="s">
        <v>3548</v>
      </c>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c r="BL609" s="33"/>
      <c r="BM609" s="33"/>
      <c r="BN609" s="33"/>
      <c r="BO609" s="33"/>
      <c r="BP609" s="33"/>
      <c r="BQ609" s="33"/>
      <c r="BR609" s="33"/>
      <c r="BS609" s="33"/>
      <c r="BT609" s="33"/>
      <c r="BU609" s="33"/>
      <c r="BV609" s="33"/>
      <c r="BW609" s="33"/>
      <c r="BX609" s="33"/>
      <c r="BY609" s="33"/>
      <c r="BZ609" s="33"/>
      <c r="CA609" s="33"/>
      <c r="CB609" s="33"/>
      <c r="CC609" s="33"/>
      <c r="CD609" s="33"/>
      <c r="CE609" s="33"/>
      <c r="CF609" s="33"/>
      <c r="CG609" s="33"/>
      <c r="CH609" s="33"/>
      <c r="CI609" s="33"/>
      <c r="CJ609" s="33"/>
      <c r="CK609" s="33"/>
      <c r="CL609" s="33"/>
      <c r="CM609" s="33"/>
      <c r="CN609" s="33"/>
      <c r="CO609" s="33"/>
      <c r="CP609" s="33"/>
      <c r="CQ609" s="33"/>
      <c r="CR609" s="33"/>
      <c r="CS609" s="33"/>
      <c r="CT609" s="33"/>
      <c r="CU609" s="33"/>
      <c r="CV609" s="33"/>
      <c r="CW609" s="33"/>
      <c r="CX609" s="33"/>
      <c r="CY609" s="33"/>
      <c r="CZ609" s="33"/>
      <c r="DA609" s="33"/>
      <c r="DB609" s="33"/>
      <c r="DC609" s="33"/>
      <c r="DD609" s="33"/>
      <c r="DE609" s="33"/>
      <c r="DF609" s="33"/>
      <c r="DG609" s="33"/>
      <c r="DH609" s="33"/>
      <c r="DI609" s="33"/>
      <c r="DJ609" s="33"/>
      <c r="DK609" s="33"/>
      <c r="DL609" s="33"/>
      <c r="DM609" s="33"/>
      <c r="DN609" s="33"/>
      <c r="DO609" s="33"/>
      <c r="DP609" s="33"/>
      <c r="DQ609" s="33"/>
      <c r="DR609" s="33"/>
      <c r="DS609" s="33"/>
      <c r="DT609" s="33"/>
      <c r="DU609" s="33"/>
      <c r="DV609" s="33"/>
      <c r="DW609" s="33"/>
      <c r="DX609" s="33"/>
      <c r="DY609" s="33"/>
      <c r="DZ609" s="33"/>
      <c r="EA609" s="33"/>
      <c r="EB609" s="33"/>
      <c r="EC609" s="33"/>
      <c r="ED609" s="33"/>
      <c r="EE609" s="33"/>
      <c r="EF609" s="33"/>
      <c r="EG609" s="33"/>
      <c r="EH609" s="33"/>
      <c r="EI609" s="33"/>
      <c r="EJ609" s="33"/>
      <c r="EK609" s="33"/>
      <c r="EL609" s="33"/>
      <c r="EM609" s="33"/>
      <c r="EN609" s="33"/>
      <c r="EO609" s="33"/>
      <c r="EP609" s="33"/>
      <c r="EQ609" s="33"/>
      <c r="ER609" s="33"/>
      <c r="ES609" s="33"/>
      <c r="ET609" s="33"/>
      <c r="EU609" s="33"/>
      <c r="EV609" s="33"/>
      <c r="EW609" s="33"/>
      <c r="EX609" s="33"/>
      <c r="EY609" s="33"/>
      <c r="EZ609" s="33"/>
      <c r="FA609" s="33"/>
      <c r="FB609" s="33"/>
      <c r="FC609" s="33"/>
      <c r="FD609" s="33"/>
      <c r="FE609" s="33"/>
      <c r="FF609" s="33"/>
      <c r="FG609" s="33"/>
      <c r="FH609" s="33"/>
      <c r="FI609" s="33"/>
      <c r="FJ609" s="33"/>
      <c r="FK609" s="33"/>
      <c r="FL609" s="33"/>
      <c r="FM609" s="33"/>
      <c r="FN609" s="33"/>
      <c r="FO609" s="33"/>
      <c r="FP609" s="33"/>
      <c r="FQ609" s="33"/>
      <c r="FR609" s="33"/>
      <c r="FS609" s="33"/>
      <c r="FT609" s="33"/>
      <c r="FU609" s="33"/>
      <c r="FV609" s="33"/>
      <c r="FW609" s="33"/>
      <c r="FX609" s="33"/>
      <c r="FY609" s="33"/>
      <c r="FZ609" s="33"/>
      <c r="GA609" s="33"/>
      <c r="GB609" s="33"/>
      <c r="GC609" s="33"/>
      <c r="GD609" s="33"/>
      <c r="GE609" s="33"/>
      <c r="GF609" s="33"/>
      <c r="GG609" s="33"/>
      <c r="GH609" s="33"/>
      <c r="GI609" s="33"/>
      <c r="GJ609" s="33"/>
      <c r="GK609" s="33"/>
      <c r="GL609" s="33"/>
      <c r="GM609" s="33"/>
      <c r="GN609" s="33"/>
      <c r="GO609" s="33"/>
      <c r="GP609" s="33"/>
      <c r="GQ609" s="33"/>
      <c r="GR609" s="33"/>
      <c r="GS609" s="33"/>
      <c r="GT609" s="33"/>
      <c r="GU609" s="33"/>
      <c r="GV609" s="33"/>
      <c r="GW609" s="33"/>
      <c r="GX609" s="33"/>
      <c r="GY609" s="33"/>
      <c r="GZ609" s="33"/>
      <c r="HA609" s="33"/>
      <c r="HB609" s="33"/>
      <c r="HC609" s="33"/>
      <c r="HD609" s="33"/>
      <c r="HE609" s="33"/>
      <c r="HF609" s="33"/>
      <c r="HG609" s="33"/>
      <c r="HH609" s="33"/>
      <c r="HI609" s="33"/>
      <c r="HJ609" s="33"/>
      <c r="HK609" s="33"/>
      <c r="HL609" s="33"/>
      <c r="HM609" s="33"/>
      <c r="HN609" s="33"/>
      <c r="HO609" s="33"/>
      <c r="HP609" s="33"/>
      <c r="HQ609" s="33"/>
      <c r="HR609" s="33"/>
      <c r="HS609" s="33"/>
      <c r="HT609" s="33"/>
      <c r="HU609" s="33"/>
      <c r="HV609" s="33"/>
      <c r="HW609" s="33"/>
      <c r="HX609" s="33"/>
      <c r="HY609" s="33"/>
      <c r="HZ609" s="33"/>
      <c r="IA609" s="33"/>
    </row>
    <row r="610" spans="2:235" s="40" customFormat="1" ht="47.25" x14ac:dyDescent="0.25">
      <c r="B610" s="177"/>
      <c r="C610" s="80">
        <v>603</v>
      </c>
      <c r="D610" s="80" t="s">
        <v>3404</v>
      </c>
      <c r="E610" s="42" t="s">
        <v>1757</v>
      </c>
      <c r="F610" s="42" t="s">
        <v>1736</v>
      </c>
      <c r="G610" s="36" t="s">
        <v>3945</v>
      </c>
      <c r="H610" s="43" t="s">
        <v>3946</v>
      </c>
      <c r="I610" s="133">
        <v>501950</v>
      </c>
      <c r="J610" s="38"/>
      <c r="K610" s="42" t="s">
        <v>3549</v>
      </c>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c r="BL610" s="33"/>
      <c r="BM610" s="33"/>
      <c r="BN610" s="33"/>
      <c r="BO610" s="33"/>
      <c r="BP610" s="33"/>
      <c r="BQ610" s="33"/>
      <c r="BR610" s="33"/>
      <c r="BS610" s="33"/>
      <c r="BT610" s="33"/>
      <c r="BU610" s="33"/>
      <c r="BV610" s="33"/>
      <c r="BW610" s="33"/>
      <c r="BX610" s="33"/>
      <c r="BY610" s="33"/>
      <c r="BZ610" s="33"/>
      <c r="CA610" s="33"/>
      <c r="CB610" s="33"/>
      <c r="CC610" s="33"/>
      <c r="CD610" s="33"/>
      <c r="CE610" s="33"/>
      <c r="CF610" s="33"/>
      <c r="CG610" s="33"/>
      <c r="CH610" s="33"/>
      <c r="CI610" s="33"/>
      <c r="CJ610" s="33"/>
      <c r="CK610" s="33"/>
      <c r="CL610" s="33"/>
      <c r="CM610" s="33"/>
      <c r="CN610" s="33"/>
      <c r="CO610" s="33"/>
      <c r="CP610" s="33"/>
      <c r="CQ610" s="33"/>
      <c r="CR610" s="33"/>
      <c r="CS610" s="33"/>
      <c r="CT610" s="33"/>
      <c r="CU610" s="33"/>
      <c r="CV610" s="33"/>
      <c r="CW610" s="33"/>
      <c r="CX610" s="33"/>
      <c r="CY610" s="33"/>
      <c r="CZ610" s="33"/>
      <c r="DA610" s="33"/>
      <c r="DB610" s="33"/>
      <c r="DC610" s="33"/>
      <c r="DD610" s="33"/>
      <c r="DE610" s="33"/>
      <c r="DF610" s="33"/>
      <c r="DG610" s="33"/>
      <c r="DH610" s="33"/>
      <c r="DI610" s="33"/>
      <c r="DJ610" s="33"/>
      <c r="DK610" s="33"/>
      <c r="DL610" s="33"/>
      <c r="DM610" s="33"/>
      <c r="DN610" s="33"/>
      <c r="DO610" s="33"/>
      <c r="DP610" s="33"/>
      <c r="DQ610" s="33"/>
      <c r="DR610" s="33"/>
      <c r="DS610" s="33"/>
      <c r="DT610" s="33"/>
      <c r="DU610" s="33"/>
      <c r="DV610" s="33"/>
      <c r="DW610" s="33"/>
      <c r="DX610" s="33"/>
      <c r="DY610" s="33"/>
      <c r="DZ610" s="33"/>
      <c r="EA610" s="33"/>
      <c r="EB610" s="33"/>
      <c r="EC610" s="33"/>
      <c r="ED610" s="33"/>
      <c r="EE610" s="33"/>
      <c r="EF610" s="33"/>
      <c r="EG610" s="33"/>
      <c r="EH610" s="33"/>
      <c r="EI610" s="33"/>
      <c r="EJ610" s="33"/>
      <c r="EK610" s="33"/>
      <c r="EL610" s="33"/>
      <c r="EM610" s="33"/>
      <c r="EN610" s="33"/>
      <c r="EO610" s="33"/>
      <c r="EP610" s="33"/>
      <c r="EQ610" s="33"/>
      <c r="ER610" s="33"/>
      <c r="ES610" s="33"/>
      <c r="ET610" s="33"/>
      <c r="EU610" s="33"/>
      <c r="EV610" s="33"/>
      <c r="EW610" s="33"/>
      <c r="EX610" s="33"/>
      <c r="EY610" s="33"/>
      <c r="EZ610" s="33"/>
      <c r="FA610" s="33"/>
      <c r="FB610" s="33"/>
      <c r="FC610" s="33"/>
      <c r="FD610" s="33"/>
      <c r="FE610" s="33"/>
      <c r="FF610" s="33"/>
      <c r="FG610" s="33"/>
      <c r="FH610" s="33"/>
      <c r="FI610" s="33"/>
      <c r="FJ610" s="33"/>
      <c r="FK610" s="33"/>
      <c r="FL610" s="33"/>
      <c r="FM610" s="33"/>
      <c r="FN610" s="33"/>
      <c r="FO610" s="33"/>
      <c r="FP610" s="33"/>
      <c r="FQ610" s="33"/>
      <c r="FR610" s="33"/>
      <c r="FS610" s="33"/>
      <c r="FT610" s="33"/>
      <c r="FU610" s="33"/>
      <c r="FV610" s="33"/>
      <c r="FW610" s="33"/>
      <c r="FX610" s="33"/>
      <c r="FY610" s="33"/>
      <c r="FZ610" s="33"/>
      <c r="GA610" s="33"/>
      <c r="GB610" s="33"/>
      <c r="GC610" s="33"/>
      <c r="GD610" s="33"/>
      <c r="GE610" s="33"/>
      <c r="GF610" s="33"/>
      <c r="GG610" s="33"/>
      <c r="GH610" s="33"/>
      <c r="GI610" s="33"/>
      <c r="GJ610" s="33"/>
      <c r="GK610" s="33"/>
      <c r="GL610" s="33"/>
      <c r="GM610" s="33"/>
      <c r="GN610" s="33"/>
      <c r="GO610" s="33"/>
      <c r="GP610" s="33"/>
      <c r="GQ610" s="33"/>
      <c r="GR610" s="33"/>
      <c r="GS610" s="33"/>
      <c r="GT610" s="33"/>
      <c r="GU610" s="33"/>
      <c r="GV610" s="33"/>
      <c r="GW610" s="33"/>
      <c r="GX610" s="33"/>
      <c r="GY610" s="33"/>
      <c r="GZ610" s="33"/>
      <c r="HA610" s="33"/>
      <c r="HB610" s="33"/>
      <c r="HC610" s="33"/>
      <c r="HD610" s="33"/>
      <c r="HE610" s="33"/>
      <c r="HF610" s="33"/>
      <c r="HG610" s="33"/>
      <c r="HH610" s="33"/>
      <c r="HI610" s="33"/>
      <c r="HJ610" s="33"/>
      <c r="HK610" s="33"/>
      <c r="HL610" s="33"/>
      <c r="HM610" s="33"/>
      <c r="HN610" s="33"/>
      <c r="HO610" s="33"/>
      <c r="HP610" s="33"/>
      <c r="HQ610" s="33"/>
      <c r="HR610" s="33"/>
      <c r="HS610" s="33"/>
      <c r="HT610" s="33"/>
      <c r="HU610" s="33"/>
      <c r="HV610" s="33"/>
      <c r="HW610" s="33"/>
      <c r="HX610" s="33"/>
      <c r="HY610" s="33"/>
      <c r="HZ610" s="33"/>
      <c r="IA610" s="33"/>
    </row>
    <row r="611" spans="2:235" s="40" customFormat="1" ht="63" x14ac:dyDescent="0.25">
      <c r="B611" s="177"/>
      <c r="C611" s="80">
        <v>604</v>
      </c>
      <c r="D611" s="80" t="s">
        <v>3405</v>
      </c>
      <c r="E611" s="42" t="s">
        <v>1757</v>
      </c>
      <c r="F611" s="83" t="s">
        <v>1737</v>
      </c>
      <c r="G611" s="36" t="s">
        <v>3947</v>
      </c>
      <c r="H611" s="43" t="s">
        <v>3948</v>
      </c>
      <c r="I611" s="133">
        <v>709174</v>
      </c>
      <c r="J611" s="38"/>
      <c r="K611" s="42" t="s">
        <v>3550</v>
      </c>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c r="BL611" s="33"/>
      <c r="BM611" s="33"/>
      <c r="BN611" s="33"/>
      <c r="BO611" s="33"/>
      <c r="BP611" s="33"/>
      <c r="BQ611" s="33"/>
      <c r="BR611" s="33"/>
      <c r="BS611" s="33"/>
      <c r="BT611" s="33"/>
      <c r="BU611" s="33"/>
      <c r="BV611" s="33"/>
      <c r="BW611" s="33"/>
      <c r="BX611" s="33"/>
      <c r="BY611" s="33"/>
      <c r="BZ611" s="33"/>
      <c r="CA611" s="33"/>
      <c r="CB611" s="33"/>
      <c r="CC611" s="33"/>
      <c r="CD611" s="33"/>
      <c r="CE611" s="33"/>
      <c r="CF611" s="33"/>
      <c r="CG611" s="33"/>
      <c r="CH611" s="33"/>
      <c r="CI611" s="33"/>
      <c r="CJ611" s="33"/>
      <c r="CK611" s="33"/>
      <c r="CL611" s="33"/>
      <c r="CM611" s="33"/>
      <c r="CN611" s="33"/>
      <c r="CO611" s="33"/>
      <c r="CP611" s="33"/>
      <c r="CQ611" s="33"/>
      <c r="CR611" s="33"/>
      <c r="CS611" s="33"/>
      <c r="CT611" s="33"/>
      <c r="CU611" s="33"/>
      <c r="CV611" s="33"/>
      <c r="CW611" s="33"/>
      <c r="CX611" s="33"/>
      <c r="CY611" s="33"/>
      <c r="CZ611" s="33"/>
      <c r="DA611" s="33"/>
      <c r="DB611" s="33"/>
      <c r="DC611" s="33"/>
      <c r="DD611" s="33"/>
      <c r="DE611" s="33"/>
      <c r="DF611" s="33"/>
      <c r="DG611" s="33"/>
      <c r="DH611" s="33"/>
      <c r="DI611" s="33"/>
      <c r="DJ611" s="33"/>
      <c r="DK611" s="33"/>
      <c r="DL611" s="33"/>
      <c r="DM611" s="33"/>
      <c r="DN611" s="33"/>
      <c r="DO611" s="33"/>
      <c r="DP611" s="33"/>
      <c r="DQ611" s="33"/>
      <c r="DR611" s="33"/>
      <c r="DS611" s="33"/>
      <c r="DT611" s="33"/>
      <c r="DU611" s="33"/>
      <c r="DV611" s="33"/>
      <c r="DW611" s="33"/>
      <c r="DX611" s="33"/>
      <c r="DY611" s="33"/>
      <c r="DZ611" s="33"/>
      <c r="EA611" s="33"/>
      <c r="EB611" s="33"/>
      <c r="EC611" s="33"/>
      <c r="ED611" s="33"/>
      <c r="EE611" s="33"/>
      <c r="EF611" s="33"/>
      <c r="EG611" s="33"/>
      <c r="EH611" s="33"/>
      <c r="EI611" s="33"/>
      <c r="EJ611" s="33"/>
      <c r="EK611" s="33"/>
      <c r="EL611" s="33"/>
      <c r="EM611" s="33"/>
      <c r="EN611" s="33"/>
      <c r="EO611" s="33"/>
      <c r="EP611" s="33"/>
      <c r="EQ611" s="33"/>
      <c r="ER611" s="33"/>
      <c r="ES611" s="33"/>
      <c r="ET611" s="33"/>
      <c r="EU611" s="33"/>
      <c r="EV611" s="33"/>
      <c r="EW611" s="33"/>
      <c r="EX611" s="33"/>
      <c r="EY611" s="33"/>
      <c r="EZ611" s="33"/>
      <c r="FA611" s="33"/>
      <c r="FB611" s="33"/>
      <c r="FC611" s="33"/>
      <c r="FD611" s="33"/>
      <c r="FE611" s="33"/>
      <c r="FF611" s="33"/>
      <c r="FG611" s="33"/>
      <c r="FH611" s="33"/>
      <c r="FI611" s="33"/>
      <c r="FJ611" s="33"/>
      <c r="FK611" s="33"/>
      <c r="FL611" s="33"/>
      <c r="FM611" s="33"/>
      <c r="FN611" s="33"/>
      <c r="FO611" s="33"/>
      <c r="FP611" s="33"/>
      <c r="FQ611" s="33"/>
      <c r="FR611" s="33"/>
      <c r="FS611" s="33"/>
      <c r="FT611" s="33"/>
      <c r="FU611" s="33"/>
      <c r="FV611" s="33"/>
      <c r="FW611" s="33"/>
      <c r="FX611" s="33"/>
      <c r="FY611" s="33"/>
      <c r="FZ611" s="33"/>
      <c r="GA611" s="33"/>
      <c r="GB611" s="33"/>
      <c r="GC611" s="33"/>
      <c r="GD611" s="33"/>
      <c r="GE611" s="33"/>
      <c r="GF611" s="33"/>
      <c r="GG611" s="33"/>
      <c r="GH611" s="33"/>
      <c r="GI611" s="33"/>
      <c r="GJ611" s="33"/>
      <c r="GK611" s="33"/>
      <c r="GL611" s="33"/>
      <c r="GM611" s="33"/>
      <c r="GN611" s="33"/>
      <c r="GO611" s="33"/>
      <c r="GP611" s="33"/>
      <c r="GQ611" s="33"/>
      <c r="GR611" s="33"/>
      <c r="GS611" s="33"/>
      <c r="GT611" s="33"/>
      <c r="GU611" s="33"/>
      <c r="GV611" s="33"/>
      <c r="GW611" s="33"/>
      <c r="GX611" s="33"/>
      <c r="GY611" s="33"/>
      <c r="GZ611" s="33"/>
      <c r="HA611" s="33"/>
      <c r="HB611" s="33"/>
      <c r="HC611" s="33"/>
      <c r="HD611" s="33"/>
      <c r="HE611" s="33"/>
      <c r="HF611" s="33"/>
      <c r="HG611" s="33"/>
      <c r="HH611" s="33"/>
      <c r="HI611" s="33"/>
      <c r="HJ611" s="33"/>
      <c r="HK611" s="33"/>
      <c r="HL611" s="33"/>
      <c r="HM611" s="33"/>
      <c r="HN611" s="33"/>
      <c r="HO611" s="33"/>
      <c r="HP611" s="33"/>
      <c r="HQ611" s="33"/>
      <c r="HR611" s="33"/>
      <c r="HS611" s="33"/>
      <c r="HT611" s="33"/>
      <c r="HU611" s="33"/>
      <c r="HV611" s="33"/>
      <c r="HW611" s="33"/>
      <c r="HX611" s="33"/>
      <c r="HY611" s="33"/>
      <c r="HZ611" s="33"/>
      <c r="IA611" s="33"/>
    </row>
    <row r="612" spans="2:235" s="40" customFormat="1" ht="63" x14ac:dyDescent="0.25">
      <c r="B612" s="177"/>
      <c r="C612" s="80">
        <v>605</v>
      </c>
      <c r="D612" s="80" t="s">
        <v>3339</v>
      </c>
      <c r="E612" s="42" t="s">
        <v>1757</v>
      </c>
      <c r="F612" s="45" t="s">
        <v>1738</v>
      </c>
      <c r="G612" s="36" t="s">
        <v>3949</v>
      </c>
      <c r="H612" s="43" t="s">
        <v>3832</v>
      </c>
      <c r="I612" s="133">
        <v>226321</v>
      </c>
      <c r="J612" s="38"/>
      <c r="K612" s="42" t="s">
        <v>3551</v>
      </c>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c r="AS612" s="33"/>
      <c r="AT612" s="33"/>
      <c r="AU612" s="33"/>
      <c r="AV612" s="33"/>
      <c r="AW612" s="33"/>
      <c r="AX612" s="33"/>
      <c r="AY612" s="33"/>
      <c r="AZ612" s="33"/>
      <c r="BA612" s="33"/>
      <c r="BB612" s="33"/>
      <c r="BC612" s="33"/>
      <c r="BD612" s="33"/>
      <c r="BE612" s="33"/>
      <c r="BF612" s="33"/>
      <c r="BG612" s="33"/>
      <c r="BH612" s="33"/>
      <c r="BI612" s="33"/>
      <c r="BJ612" s="33"/>
      <c r="BK612" s="33"/>
      <c r="BL612" s="33"/>
      <c r="BM612" s="33"/>
      <c r="BN612" s="33"/>
      <c r="BO612" s="33"/>
      <c r="BP612" s="33"/>
      <c r="BQ612" s="33"/>
      <c r="BR612" s="33"/>
      <c r="BS612" s="33"/>
      <c r="BT612" s="33"/>
      <c r="BU612" s="33"/>
      <c r="BV612" s="33"/>
      <c r="BW612" s="33"/>
      <c r="BX612" s="33"/>
      <c r="BY612" s="33"/>
      <c r="BZ612" s="33"/>
      <c r="CA612" s="33"/>
      <c r="CB612" s="33"/>
      <c r="CC612" s="33"/>
      <c r="CD612" s="33"/>
      <c r="CE612" s="33"/>
      <c r="CF612" s="33"/>
      <c r="CG612" s="33"/>
      <c r="CH612" s="33"/>
      <c r="CI612" s="33"/>
      <c r="CJ612" s="33"/>
      <c r="CK612" s="33"/>
      <c r="CL612" s="33"/>
      <c r="CM612" s="33"/>
      <c r="CN612" s="33"/>
      <c r="CO612" s="33"/>
      <c r="CP612" s="33"/>
      <c r="CQ612" s="33"/>
      <c r="CR612" s="33"/>
      <c r="CS612" s="33"/>
      <c r="CT612" s="33"/>
      <c r="CU612" s="33"/>
      <c r="CV612" s="33"/>
      <c r="CW612" s="33"/>
      <c r="CX612" s="33"/>
      <c r="CY612" s="33"/>
      <c r="CZ612" s="33"/>
      <c r="DA612" s="33"/>
      <c r="DB612" s="33"/>
      <c r="DC612" s="33"/>
      <c r="DD612" s="33"/>
      <c r="DE612" s="33"/>
      <c r="DF612" s="33"/>
      <c r="DG612" s="33"/>
      <c r="DH612" s="33"/>
      <c r="DI612" s="33"/>
      <c r="DJ612" s="33"/>
      <c r="DK612" s="33"/>
      <c r="DL612" s="33"/>
      <c r="DM612" s="33"/>
      <c r="DN612" s="33"/>
      <c r="DO612" s="33"/>
      <c r="DP612" s="33"/>
      <c r="DQ612" s="33"/>
      <c r="DR612" s="33"/>
      <c r="DS612" s="33"/>
      <c r="DT612" s="33"/>
      <c r="DU612" s="33"/>
      <c r="DV612" s="33"/>
      <c r="DW612" s="33"/>
      <c r="DX612" s="33"/>
      <c r="DY612" s="33"/>
      <c r="DZ612" s="33"/>
      <c r="EA612" s="33"/>
      <c r="EB612" s="33"/>
      <c r="EC612" s="33"/>
      <c r="ED612" s="33"/>
      <c r="EE612" s="33"/>
      <c r="EF612" s="33"/>
      <c r="EG612" s="33"/>
      <c r="EH612" s="33"/>
      <c r="EI612" s="33"/>
      <c r="EJ612" s="33"/>
      <c r="EK612" s="33"/>
      <c r="EL612" s="33"/>
      <c r="EM612" s="33"/>
      <c r="EN612" s="33"/>
      <c r="EO612" s="33"/>
      <c r="EP612" s="33"/>
      <c r="EQ612" s="33"/>
      <c r="ER612" s="33"/>
      <c r="ES612" s="33"/>
      <c r="ET612" s="33"/>
      <c r="EU612" s="33"/>
      <c r="EV612" s="33"/>
      <c r="EW612" s="33"/>
      <c r="EX612" s="33"/>
      <c r="EY612" s="33"/>
      <c r="EZ612" s="33"/>
      <c r="FA612" s="33"/>
      <c r="FB612" s="33"/>
      <c r="FC612" s="33"/>
      <c r="FD612" s="33"/>
      <c r="FE612" s="33"/>
      <c r="FF612" s="33"/>
      <c r="FG612" s="33"/>
      <c r="FH612" s="33"/>
      <c r="FI612" s="33"/>
      <c r="FJ612" s="33"/>
      <c r="FK612" s="33"/>
      <c r="FL612" s="33"/>
      <c r="FM612" s="33"/>
      <c r="FN612" s="33"/>
      <c r="FO612" s="33"/>
      <c r="FP612" s="33"/>
      <c r="FQ612" s="33"/>
      <c r="FR612" s="33"/>
      <c r="FS612" s="33"/>
      <c r="FT612" s="33"/>
      <c r="FU612" s="33"/>
      <c r="FV612" s="33"/>
      <c r="FW612" s="33"/>
      <c r="FX612" s="33"/>
      <c r="FY612" s="33"/>
      <c r="FZ612" s="33"/>
      <c r="GA612" s="33"/>
      <c r="GB612" s="33"/>
      <c r="GC612" s="33"/>
      <c r="GD612" s="33"/>
      <c r="GE612" s="33"/>
      <c r="GF612" s="33"/>
      <c r="GG612" s="33"/>
      <c r="GH612" s="33"/>
      <c r="GI612" s="33"/>
      <c r="GJ612" s="33"/>
      <c r="GK612" s="33"/>
      <c r="GL612" s="33"/>
      <c r="GM612" s="33"/>
      <c r="GN612" s="33"/>
      <c r="GO612" s="33"/>
      <c r="GP612" s="33"/>
      <c r="GQ612" s="33"/>
      <c r="GR612" s="33"/>
      <c r="GS612" s="33"/>
      <c r="GT612" s="33"/>
      <c r="GU612" s="33"/>
      <c r="GV612" s="33"/>
      <c r="GW612" s="33"/>
      <c r="GX612" s="33"/>
      <c r="GY612" s="33"/>
      <c r="GZ612" s="33"/>
      <c r="HA612" s="33"/>
      <c r="HB612" s="33"/>
      <c r="HC612" s="33"/>
      <c r="HD612" s="33"/>
      <c r="HE612" s="33"/>
      <c r="HF612" s="33"/>
      <c r="HG612" s="33"/>
      <c r="HH612" s="33"/>
      <c r="HI612" s="33"/>
      <c r="HJ612" s="33"/>
      <c r="HK612" s="33"/>
      <c r="HL612" s="33"/>
      <c r="HM612" s="33"/>
      <c r="HN612" s="33"/>
      <c r="HO612" s="33"/>
      <c r="HP612" s="33"/>
      <c r="HQ612" s="33"/>
      <c r="HR612" s="33"/>
      <c r="HS612" s="33"/>
      <c r="HT612" s="33"/>
      <c r="HU612" s="33"/>
      <c r="HV612" s="33"/>
      <c r="HW612" s="33"/>
      <c r="HX612" s="33"/>
      <c r="HY612" s="33"/>
      <c r="HZ612" s="33"/>
      <c r="IA612" s="33"/>
    </row>
    <row r="613" spans="2:235" s="40" customFormat="1" ht="31.5" x14ac:dyDescent="0.25">
      <c r="B613" s="177"/>
      <c r="C613" s="80">
        <v>606</v>
      </c>
      <c r="D613" s="80" t="s">
        <v>3268</v>
      </c>
      <c r="E613" s="42" t="s">
        <v>1757</v>
      </c>
      <c r="F613" s="45" t="s">
        <v>1739</v>
      </c>
      <c r="G613" s="36" t="s">
        <v>3950</v>
      </c>
      <c r="H613" s="43" t="s">
        <v>3832</v>
      </c>
      <c r="I613" s="133">
        <v>36150</v>
      </c>
      <c r="J613" s="38"/>
      <c r="K613" s="42" t="s">
        <v>3552</v>
      </c>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c r="BL613" s="33"/>
      <c r="BM613" s="33"/>
      <c r="BN613" s="33"/>
      <c r="BO613" s="33"/>
      <c r="BP613" s="33"/>
      <c r="BQ613" s="33"/>
      <c r="BR613" s="33"/>
      <c r="BS613" s="33"/>
      <c r="BT613" s="33"/>
      <c r="BU613" s="33"/>
      <c r="BV613" s="33"/>
      <c r="BW613" s="33"/>
      <c r="BX613" s="33"/>
      <c r="BY613" s="33"/>
      <c r="BZ613" s="33"/>
      <c r="CA613" s="33"/>
      <c r="CB613" s="33"/>
      <c r="CC613" s="33"/>
      <c r="CD613" s="33"/>
      <c r="CE613" s="33"/>
      <c r="CF613" s="33"/>
      <c r="CG613" s="33"/>
      <c r="CH613" s="33"/>
      <c r="CI613" s="33"/>
      <c r="CJ613" s="33"/>
      <c r="CK613" s="33"/>
      <c r="CL613" s="33"/>
      <c r="CM613" s="33"/>
      <c r="CN613" s="33"/>
      <c r="CO613" s="33"/>
      <c r="CP613" s="33"/>
      <c r="CQ613" s="33"/>
      <c r="CR613" s="33"/>
      <c r="CS613" s="33"/>
      <c r="CT613" s="33"/>
      <c r="CU613" s="33"/>
      <c r="CV613" s="33"/>
      <c r="CW613" s="33"/>
      <c r="CX613" s="33"/>
      <c r="CY613" s="33"/>
      <c r="CZ613" s="33"/>
      <c r="DA613" s="33"/>
      <c r="DB613" s="33"/>
      <c r="DC613" s="33"/>
      <c r="DD613" s="33"/>
      <c r="DE613" s="33"/>
      <c r="DF613" s="33"/>
      <c r="DG613" s="33"/>
      <c r="DH613" s="33"/>
      <c r="DI613" s="33"/>
      <c r="DJ613" s="33"/>
      <c r="DK613" s="33"/>
      <c r="DL613" s="33"/>
      <c r="DM613" s="33"/>
      <c r="DN613" s="33"/>
      <c r="DO613" s="33"/>
      <c r="DP613" s="33"/>
      <c r="DQ613" s="33"/>
      <c r="DR613" s="33"/>
      <c r="DS613" s="33"/>
      <c r="DT613" s="33"/>
      <c r="DU613" s="33"/>
      <c r="DV613" s="33"/>
      <c r="DW613" s="33"/>
      <c r="DX613" s="33"/>
      <c r="DY613" s="33"/>
      <c r="DZ613" s="33"/>
      <c r="EA613" s="33"/>
      <c r="EB613" s="33"/>
      <c r="EC613" s="33"/>
      <c r="ED613" s="33"/>
      <c r="EE613" s="33"/>
      <c r="EF613" s="33"/>
      <c r="EG613" s="33"/>
      <c r="EH613" s="33"/>
      <c r="EI613" s="33"/>
      <c r="EJ613" s="33"/>
      <c r="EK613" s="33"/>
      <c r="EL613" s="33"/>
      <c r="EM613" s="33"/>
      <c r="EN613" s="33"/>
      <c r="EO613" s="33"/>
      <c r="EP613" s="33"/>
      <c r="EQ613" s="33"/>
      <c r="ER613" s="33"/>
      <c r="ES613" s="33"/>
      <c r="ET613" s="33"/>
      <c r="EU613" s="33"/>
      <c r="EV613" s="33"/>
      <c r="EW613" s="33"/>
      <c r="EX613" s="33"/>
      <c r="EY613" s="33"/>
      <c r="EZ613" s="33"/>
      <c r="FA613" s="33"/>
      <c r="FB613" s="33"/>
      <c r="FC613" s="33"/>
      <c r="FD613" s="33"/>
      <c r="FE613" s="33"/>
      <c r="FF613" s="33"/>
      <c r="FG613" s="33"/>
      <c r="FH613" s="33"/>
      <c r="FI613" s="33"/>
      <c r="FJ613" s="33"/>
      <c r="FK613" s="33"/>
      <c r="FL613" s="33"/>
      <c r="FM613" s="33"/>
      <c r="FN613" s="33"/>
      <c r="FO613" s="33"/>
      <c r="FP613" s="33"/>
      <c r="FQ613" s="33"/>
      <c r="FR613" s="33"/>
      <c r="FS613" s="33"/>
      <c r="FT613" s="33"/>
      <c r="FU613" s="33"/>
      <c r="FV613" s="33"/>
      <c r="FW613" s="33"/>
      <c r="FX613" s="33"/>
      <c r="FY613" s="33"/>
      <c r="FZ613" s="33"/>
      <c r="GA613" s="33"/>
      <c r="GB613" s="33"/>
      <c r="GC613" s="33"/>
      <c r="GD613" s="33"/>
      <c r="GE613" s="33"/>
      <c r="GF613" s="33"/>
      <c r="GG613" s="33"/>
      <c r="GH613" s="33"/>
      <c r="GI613" s="33"/>
      <c r="GJ613" s="33"/>
      <c r="GK613" s="33"/>
      <c r="GL613" s="33"/>
      <c r="GM613" s="33"/>
      <c r="GN613" s="33"/>
      <c r="GO613" s="33"/>
      <c r="GP613" s="33"/>
      <c r="GQ613" s="33"/>
      <c r="GR613" s="33"/>
      <c r="GS613" s="33"/>
      <c r="GT613" s="33"/>
      <c r="GU613" s="33"/>
      <c r="GV613" s="33"/>
      <c r="GW613" s="33"/>
      <c r="GX613" s="33"/>
      <c r="GY613" s="33"/>
      <c r="GZ613" s="33"/>
      <c r="HA613" s="33"/>
      <c r="HB613" s="33"/>
      <c r="HC613" s="33"/>
      <c r="HD613" s="33"/>
      <c r="HE613" s="33"/>
      <c r="HF613" s="33"/>
      <c r="HG613" s="33"/>
      <c r="HH613" s="33"/>
      <c r="HI613" s="33"/>
      <c r="HJ613" s="33"/>
      <c r="HK613" s="33"/>
      <c r="HL613" s="33"/>
      <c r="HM613" s="33"/>
      <c r="HN613" s="33"/>
      <c r="HO613" s="33"/>
      <c r="HP613" s="33"/>
      <c r="HQ613" s="33"/>
      <c r="HR613" s="33"/>
      <c r="HS613" s="33"/>
      <c r="HT613" s="33"/>
      <c r="HU613" s="33"/>
      <c r="HV613" s="33"/>
      <c r="HW613" s="33"/>
      <c r="HX613" s="33"/>
      <c r="HY613" s="33"/>
      <c r="HZ613" s="33"/>
      <c r="IA613" s="33"/>
    </row>
    <row r="614" spans="2:235" s="40" customFormat="1" ht="63" x14ac:dyDescent="0.25">
      <c r="B614" s="177"/>
      <c r="C614" s="80">
        <v>607</v>
      </c>
      <c r="D614" s="80" t="s">
        <v>3406</v>
      </c>
      <c r="E614" s="42" t="s">
        <v>1757</v>
      </c>
      <c r="F614" s="42" t="s">
        <v>1740</v>
      </c>
      <c r="G614" s="36" t="s">
        <v>3951</v>
      </c>
      <c r="H614" s="43" t="s">
        <v>3952</v>
      </c>
      <c r="I614" s="133">
        <v>334482</v>
      </c>
      <c r="J614" s="38"/>
      <c r="K614" s="42" t="s">
        <v>3553</v>
      </c>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c r="AS614" s="33"/>
      <c r="AT614" s="33"/>
      <c r="AU614" s="33"/>
      <c r="AV614" s="33"/>
      <c r="AW614" s="33"/>
      <c r="AX614" s="33"/>
      <c r="AY614" s="33"/>
      <c r="AZ614" s="33"/>
      <c r="BA614" s="33"/>
      <c r="BB614" s="33"/>
      <c r="BC614" s="33"/>
      <c r="BD614" s="33"/>
      <c r="BE614" s="33"/>
      <c r="BF614" s="33"/>
      <c r="BG614" s="33"/>
      <c r="BH614" s="33"/>
      <c r="BI614" s="33"/>
      <c r="BJ614" s="33"/>
      <c r="BK614" s="33"/>
      <c r="BL614" s="33"/>
      <c r="BM614" s="33"/>
      <c r="BN614" s="33"/>
      <c r="BO614" s="33"/>
      <c r="BP614" s="33"/>
      <c r="BQ614" s="33"/>
      <c r="BR614" s="33"/>
      <c r="BS614" s="33"/>
      <c r="BT614" s="33"/>
      <c r="BU614" s="33"/>
      <c r="BV614" s="33"/>
      <c r="BW614" s="33"/>
      <c r="BX614" s="33"/>
      <c r="BY614" s="33"/>
      <c r="BZ614" s="33"/>
      <c r="CA614" s="33"/>
      <c r="CB614" s="33"/>
      <c r="CC614" s="33"/>
      <c r="CD614" s="33"/>
      <c r="CE614" s="33"/>
      <c r="CF614" s="33"/>
      <c r="CG614" s="33"/>
      <c r="CH614" s="33"/>
      <c r="CI614" s="33"/>
      <c r="CJ614" s="33"/>
      <c r="CK614" s="33"/>
      <c r="CL614" s="33"/>
      <c r="CM614" s="33"/>
      <c r="CN614" s="33"/>
      <c r="CO614" s="33"/>
      <c r="CP614" s="33"/>
      <c r="CQ614" s="33"/>
      <c r="CR614" s="33"/>
      <c r="CS614" s="33"/>
      <c r="CT614" s="33"/>
      <c r="CU614" s="33"/>
      <c r="CV614" s="33"/>
      <c r="CW614" s="33"/>
      <c r="CX614" s="33"/>
      <c r="CY614" s="33"/>
      <c r="CZ614" s="33"/>
      <c r="DA614" s="33"/>
      <c r="DB614" s="33"/>
      <c r="DC614" s="33"/>
      <c r="DD614" s="33"/>
      <c r="DE614" s="33"/>
      <c r="DF614" s="33"/>
      <c r="DG614" s="33"/>
      <c r="DH614" s="33"/>
      <c r="DI614" s="33"/>
      <c r="DJ614" s="33"/>
      <c r="DK614" s="33"/>
      <c r="DL614" s="33"/>
      <c r="DM614" s="33"/>
      <c r="DN614" s="33"/>
      <c r="DO614" s="33"/>
      <c r="DP614" s="33"/>
      <c r="DQ614" s="33"/>
      <c r="DR614" s="33"/>
      <c r="DS614" s="33"/>
      <c r="DT614" s="33"/>
      <c r="DU614" s="33"/>
      <c r="DV614" s="33"/>
      <c r="DW614" s="33"/>
      <c r="DX614" s="33"/>
      <c r="DY614" s="33"/>
      <c r="DZ614" s="33"/>
      <c r="EA614" s="33"/>
      <c r="EB614" s="33"/>
      <c r="EC614" s="33"/>
      <c r="ED614" s="33"/>
      <c r="EE614" s="33"/>
      <c r="EF614" s="33"/>
      <c r="EG614" s="33"/>
      <c r="EH614" s="33"/>
      <c r="EI614" s="33"/>
      <c r="EJ614" s="33"/>
      <c r="EK614" s="33"/>
      <c r="EL614" s="33"/>
      <c r="EM614" s="33"/>
      <c r="EN614" s="33"/>
      <c r="EO614" s="33"/>
      <c r="EP614" s="33"/>
      <c r="EQ614" s="33"/>
      <c r="ER614" s="33"/>
      <c r="ES614" s="33"/>
      <c r="ET614" s="33"/>
      <c r="EU614" s="33"/>
      <c r="EV614" s="33"/>
      <c r="EW614" s="33"/>
      <c r="EX614" s="33"/>
      <c r="EY614" s="33"/>
      <c r="EZ614" s="33"/>
      <c r="FA614" s="33"/>
      <c r="FB614" s="33"/>
      <c r="FC614" s="33"/>
      <c r="FD614" s="33"/>
      <c r="FE614" s="33"/>
      <c r="FF614" s="33"/>
      <c r="FG614" s="33"/>
      <c r="FH614" s="33"/>
      <c r="FI614" s="33"/>
      <c r="FJ614" s="33"/>
      <c r="FK614" s="33"/>
      <c r="FL614" s="33"/>
      <c r="FM614" s="33"/>
      <c r="FN614" s="33"/>
      <c r="FO614" s="33"/>
      <c r="FP614" s="33"/>
      <c r="FQ614" s="33"/>
      <c r="FR614" s="33"/>
      <c r="FS614" s="33"/>
      <c r="FT614" s="33"/>
      <c r="FU614" s="33"/>
      <c r="FV614" s="33"/>
      <c r="FW614" s="33"/>
      <c r="FX614" s="33"/>
      <c r="FY614" s="33"/>
      <c r="FZ614" s="33"/>
      <c r="GA614" s="33"/>
      <c r="GB614" s="33"/>
      <c r="GC614" s="33"/>
      <c r="GD614" s="33"/>
      <c r="GE614" s="33"/>
      <c r="GF614" s="33"/>
      <c r="GG614" s="33"/>
      <c r="GH614" s="33"/>
      <c r="GI614" s="33"/>
      <c r="GJ614" s="33"/>
      <c r="GK614" s="33"/>
      <c r="GL614" s="33"/>
      <c r="GM614" s="33"/>
      <c r="GN614" s="33"/>
      <c r="GO614" s="33"/>
      <c r="GP614" s="33"/>
      <c r="GQ614" s="33"/>
      <c r="GR614" s="33"/>
      <c r="GS614" s="33"/>
      <c r="GT614" s="33"/>
      <c r="GU614" s="33"/>
      <c r="GV614" s="33"/>
      <c r="GW614" s="33"/>
      <c r="GX614" s="33"/>
      <c r="GY614" s="33"/>
      <c r="GZ614" s="33"/>
      <c r="HA614" s="33"/>
      <c r="HB614" s="33"/>
      <c r="HC614" s="33"/>
      <c r="HD614" s="33"/>
      <c r="HE614" s="33"/>
      <c r="HF614" s="33"/>
      <c r="HG614" s="33"/>
      <c r="HH614" s="33"/>
      <c r="HI614" s="33"/>
      <c r="HJ614" s="33"/>
      <c r="HK614" s="33"/>
      <c r="HL614" s="33"/>
      <c r="HM614" s="33"/>
      <c r="HN614" s="33"/>
      <c r="HO614" s="33"/>
      <c r="HP614" s="33"/>
      <c r="HQ614" s="33"/>
      <c r="HR614" s="33"/>
      <c r="HS614" s="33"/>
      <c r="HT614" s="33"/>
      <c r="HU614" s="33"/>
      <c r="HV614" s="33"/>
      <c r="HW614" s="33"/>
      <c r="HX614" s="33"/>
      <c r="HY614" s="33"/>
      <c r="HZ614" s="33"/>
      <c r="IA614" s="33"/>
    </row>
    <row r="615" spans="2:235" s="40" customFormat="1" ht="47.25" x14ac:dyDescent="0.25">
      <c r="B615" s="177"/>
      <c r="C615" s="80">
        <v>608</v>
      </c>
      <c r="D615" s="80" t="s">
        <v>3240</v>
      </c>
      <c r="E615" s="42" t="s">
        <v>1757</v>
      </c>
      <c r="F615" s="45" t="s">
        <v>1741</v>
      </c>
      <c r="G615" s="36" t="s">
        <v>3953</v>
      </c>
      <c r="H615" s="43" t="s">
        <v>3832</v>
      </c>
      <c r="I615" s="133">
        <v>145802</v>
      </c>
      <c r="J615" s="38"/>
      <c r="K615" s="42" t="s">
        <v>3554</v>
      </c>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33"/>
      <c r="BD615" s="33"/>
      <c r="BE615" s="33"/>
      <c r="BF615" s="33"/>
      <c r="BG615" s="33"/>
      <c r="BH615" s="33"/>
      <c r="BI615" s="33"/>
      <c r="BJ615" s="33"/>
      <c r="BK615" s="33"/>
      <c r="BL615" s="33"/>
      <c r="BM615" s="33"/>
      <c r="BN615" s="33"/>
      <c r="BO615" s="33"/>
      <c r="BP615" s="33"/>
      <c r="BQ615" s="33"/>
      <c r="BR615" s="33"/>
      <c r="BS615" s="33"/>
      <c r="BT615" s="33"/>
      <c r="BU615" s="33"/>
      <c r="BV615" s="33"/>
      <c r="BW615" s="33"/>
      <c r="BX615" s="33"/>
      <c r="BY615" s="33"/>
      <c r="BZ615" s="33"/>
      <c r="CA615" s="33"/>
      <c r="CB615" s="33"/>
      <c r="CC615" s="33"/>
      <c r="CD615" s="33"/>
      <c r="CE615" s="33"/>
      <c r="CF615" s="33"/>
      <c r="CG615" s="33"/>
      <c r="CH615" s="33"/>
      <c r="CI615" s="33"/>
      <c r="CJ615" s="33"/>
      <c r="CK615" s="33"/>
      <c r="CL615" s="33"/>
      <c r="CM615" s="33"/>
      <c r="CN615" s="33"/>
      <c r="CO615" s="33"/>
      <c r="CP615" s="33"/>
      <c r="CQ615" s="33"/>
      <c r="CR615" s="33"/>
      <c r="CS615" s="33"/>
      <c r="CT615" s="33"/>
      <c r="CU615" s="33"/>
      <c r="CV615" s="33"/>
      <c r="CW615" s="33"/>
      <c r="CX615" s="33"/>
      <c r="CY615" s="33"/>
      <c r="CZ615" s="33"/>
      <c r="DA615" s="33"/>
      <c r="DB615" s="33"/>
      <c r="DC615" s="33"/>
      <c r="DD615" s="33"/>
      <c r="DE615" s="33"/>
      <c r="DF615" s="33"/>
      <c r="DG615" s="33"/>
      <c r="DH615" s="33"/>
      <c r="DI615" s="33"/>
      <c r="DJ615" s="33"/>
      <c r="DK615" s="33"/>
      <c r="DL615" s="33"/>
      <c r="DM615" s="33"/>
      <c r="DN615" s="33"/>
      <c r="DO615" s="33"/>
      <c r="DP615" s="33"/>
      <c r="DQ615" s="33"/>
      <c r="DR615" s="33"/>
      <c r="DS615" s="33"/>
      <c r="DT615" s="33"/>
      <c r="DU615" s="33"/>
      <c r="DV615" s="33"/>
      <c r="DW615" s="33"/>
      <c r="DX615" s="33"/>
      <c r="DY615" s="33"/>
      <c r="DZ615" s="33"/>
      <c r="EA615" s="33"/>
      <c r="EB615" s="33"/>
      <c r="EC615" s="33"/>
      <c r="ED615" s="33"/>
      <c r="EE615" s="33"/>
      <c r="EF615" s="33"/>
      <c r="EG615" s="33"/>
      <c r="EH615" s="33"/>
      <c r="EI615" s="33"/>
      <c r="EJ615" s="33"/>
      <c r="EK615" s="33"/>
      <c r="EL615" s="33"/>
      <c r="EM615" s="33"/>
      <c r="EN615" s="33"/>
      <c r="EO615" s="33"/>
      <c r="EP615" s="33"/>
      <c r="EQ615" s="33"/>
      <c r="ER615" s="33"/>
      <c r="ES615" s="33"/>
      <c r="ET615" s="33"/>
      <c r="EU615" s="33"/>
      <c r="EV615" s="33"/>
      <c r="EW615" s="33"/>
      <c r="EX615" s="33"/>
      <c r="EY615" s="33"/>
      <c r="EZ615" s="33"/>
      <c r="FA615" s="33"/>
      <c r="FB615" s="33"/>
      <c r="FC615" s="33"/>
      <c r="FD615" s="33"/>
      <c r="FE615" s="33"/>
      <c r="FF615" s="33"/>
      <c r="FG615" s="33"/>
      <c r="FH615" s="33"/>
      <c r="FI615" s="33"/>
      <c r="FJ615" s="33"/>
      <c r="FK615" s="33"/>
      <c r="FL615" s="33"/>
      <c r="FM615" s="33"/>
      <c r="FN615" s="33"/>
      <c r="FO615" s="33"/>
      <c r="FP615" s="33"/>
      <c r="FQ615" s="33"/>
      <c r="FR615" s="33"/>
      <c r="FS615" s="33"/>
      <c r="FT615" s="33"/>
      <c r="FU615" s="33"/>
      <c r="FV615" s="33"/>
      <c r="FW615" s="33"/>
      <c r="FX615" s="33"/>
      <c r="FY615" s="33"/>
      <c r="FZ615" s="33"/>
      <c r="GA615" s="33"/>
      <c r="GB615" s="33"/>
      <c r="GC615" s="33"/>
      <c r="GD615" s="33"/>
      <c r="GE615" s="33"/>
      <c r="GF615" s="33"/>
      <c r="GG615" s="33"/>
      <c r="GH615" s="33"/>
      <c r="GI615" s="33"/>
      <c r="GJ615" s="33"/>
      <c r="GK615" s="33"/>
      <c r="GL615" s="33"/>
      <c r="GM615" s="33"/>
      <c r="GN615" s="33"/>
      <c r="GO615" s="33"/>
      <c r="GP615" s="33"/>
      <c r="GQ615" s="33"/>
      <c r="GR615" s="33"/>
      <c r="GS615" s="33"/>
      <c r="GT615" s="33"/>
      <c r="GU615" s="33"/>
      <c r="GV615" s="33"/>
      <c r="GW615" s="33"/>
      <c r="GX615" s="33"/>
      <c r="GY615" s="33"/>
      <c r="GZ615" s="33"/>
      <c r="HA615" s="33"/>
      <c r="HB615" s="33"/>
      <c r="HC615" s="33"/>
      <c r="HD615" s="33"/>
      <c r="HE615" s="33"/>
      <c r="HF615" s="33"/>
      <c r="HG615" s="33"/>
      <c r="HH615" s="33"/>
      <c r="HI615" s="33"/>
      <c r="HJ615" s="33"/>
      <c r="HK615" s="33"/>
      <c r="HL615" s="33"/>
      <c r="HM615" s="33"/>
      <c r="HN615" s="33"/>
      <c r="HO615" s="33"/>
      <c r="HP615" s="33"/>
      <c r="HQ615" s="33"/>
      <c r="HR615" s="33"/>
      <c r="HS615" s="33"/>
      <c r="HT615" s="33"/>
      <c r="HU615" s="33"/>
      <c r="HV615" s="33"/>
      <c r="HW615" s="33"/>
      <c r="HX615" s="33"/>
      <c r="HY615" s="33"/>
      <c r="HZ615" s="33"/>
      <c r="IA615" s="33"/>
    </row>
    <row r="616" spans="2:235" s="40" customFormat="1" ht="31.5" x14ac:dyDescent="0.25">
      <c r="B616" s="177"/>
      <c r="C616" s="80">
        <v>609</v>
      </c>
      <c r="D616" s="80" t="s">
        <v>3407</v>
      </c>
      <c r="E616" s="42" t="s">
        <v>1757</v>
      </c>
      <c r="F616" s="45" t="s">
        <v>1742</v>
      </c>
      <c r="G616" s="36" t="s">
        <v>3954</v>
      </c>
      <c r="H616" s="43" t="s">
        <v>3832</v>
      </c>
      <c r="I616" s="133">
        <v>59000</v>
      </c>
      <c r="J616" s="38"/>
      <c r="K616" s="42" t="s">
        <v>2271</v>
      </c>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3"/>
      <c r="FH616" s="33"/>
      <c r="FI616" s="33"/>
      <c r="FJ616" s="33"/>
      <c r="FK616" s="33"/>
      <c r="FL616" s="33"/>
      <c r="FM616" s="33"/>
      <c r="FN616" s="33"/>
      <c r="FO616" s="33"/>
      <c r="FP616" s="33"/>
      <c r="FQ616" s="33"/>
      <c r="FR616" s="33"/>
      <c r="FS616" s="33"/>
      <c r="FT616" s="33"/>
      <c r="FU616" s="33"/>
      <c r="FV616" s="33"/>
      <c r="FW616" s="33"/>
      <c r="FX616" s="33"/>
      <c r="FY616" s="33"/>
      <c r="FZ616" s="33"/>
      <c r="GA616" s="33"/>
      <c r="GB616" s="33"/>
      <c r="GC616" s="33"/>
      <c r="GD616" s="33"/>
      <c r="GE616" s="33"/>
      <c r="GF616" s="33"/>
      <c r="GG616" s="33"/>
      <c r="GH616" s="33"/>
      <c r="GI616" s="33"/>
      <c r="GJ616" s="33"/>
      <c r="GK616" s="33"/>
      <c r="GL616" s="33"/>
      <c r="GM616" s="33"/>
      <c r="GN616" s="33"/>
      <c r="GO616" s="33"/>
      <c r="GP616" s="33"/>
      <c r="GQ616" s="33"/>
      <c r="GR616" s="33"/>
      <c r="GS616" s="33"/>
      <c r="GT616" s="33"/>
      <c r="GU616" s="33"/>
      <c r="GV616" s="33"/>
      <c r="GW616" s="33"/>
      <c r="GX616" s="33"/>
      <c r="GY616" s="33"/>
      <c r="GZ616" s="33"/>
      <c r="HA616" s="33"/>
      <c r="HB616" s="33"/>
      <c r="HC616" s="33"/>
      <c r="HD616" s="33"/>
      <c r="HE616" s="33"/>
      <c r="HF616" s="33"/>
      <c r="HG616" s="33"/>
      <c r="HH616" s="33"/>
      <c r="HI616" s="33"/>
      <c r="HJ616" s="33"/>
      <c r="HK616" s="33"/>
      <c r="HL616" s="33"/>
      <c r="HM616" s="33"/>
      <c r="HN616" s="33"/>
      <c r="HO616" s="33"/>
      <c r="HP616" s="33"/>
      <c r="HQ616" s="33"/>
      <c r="HR616" s="33"/>
      <c r="HS616" s="33"/>
      <c r="HT616" s="33"/>
      <c r="HU616" s="33"/>
      <c r="HV616" s="33"/>
      <c r="HW616" s="33"/>
      <c r="HX616" s="33"/>
      <c r="HY616" s="33"/>
      <c r="HZ616" s="33"/>
      <c r="IA616" s="33"/>
    </row>
    <row r="617" spans="2:235" s="40" customFormat="1" ht="47.25" x14ac:dyDescent="0.25">
      <c r="B617" s="177"/>
      <c r="C617" s="80">
        <v>610</v>
      </c>
      <c r="D617" s="80" t="s">
        <v>3335</v>
      </c>
      <c r="E617" s="42" t="s">
        <v>1757</v>
      </c>
      <c r="F617" s="45" t="s">
        <v>1743</v>
      </c>
      <c r="G617" s="36" t="s">
        <v>3955</v>
      </c>
      <c r="H617" s="43" t="s">
        <v>3832</v>
      </c>
      <c r="I617" s="133">
        <v>120850</v>
      </c>
      <c r="J617" s="38"/>
      <c r="K617" s="42" t="s">
        <v>3555</v>
      </c>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c r="AS617" s="33"/>
      <c r="AT617" s="33"/>
      <c r="AU617" s="33"/>
      <c r="AV617" s="33"/>
      <c r="AW617" s="33"/>
      <c r="AX617" s="33"/>
      <c r="AY617" s="33"/>
      <c r="AZ617" s="33"/>
      <c r="BA617" s="33"/>
      <c r="BB617" s="33"/>
      <c r="BC617" s="33"/>
      <c r="BD617" s="33"/>
      <c r="BE617" s="33"/>
      <c r="BF617" s="33"/>
      <c r="BG617" s="33"/>
      <c r="BH617" s="33"/>
      <c r="BI617" s="33"/>
      <c r="BJ617" s="33"/>
      <c r="BK617" s="33"/>
      <c r="BL617" s="33"/>
      <c r="BM617" s="33"/>
      <c r="BN617" s="33"/>
      <c r="BO617" s="33"/>
      <c r="BP617" s="33"/>
      <c r="BQ617" s="33"/>
      <c r="BR617" s="33"/>
      <c r="BS617" s="33"/>
      <c r="BT617" s="33"/>
      <c r="BU617" s="33"/>
      <c r="BV617" s="33"/>
      <c r="BW617" s="33"/>
      <c r="BX617" s="33"/>
      <c r="BY617" s="33"/>
      <c r="BZ617" s="33"/>
      <c r="CA617" s="33"/>
      <c r="CB617" s="33"/>
      <c r="CC617" s="33"/>
      <c r="CD617" s="33"/>
      <c r="CE617" s="33"/>
      <c r="CF617" s="33"/>
      <c r="CG617" s="33"/>
      <c r="CH617" s="33"/>
      <c r="CI617" s="33"/>
      <c r="CJ617" s="33"/>
      <c r="CK617" s="33"/>
      <c r="CL617" s="33"/>
      <c r="CM617" s="33"/>
      <c r="CN617" s="33"/>
      <c r="CO617" s="33"/>
      <c r="CP617" s="33"/>
      <c r="CQ617" s="33"/>
      <c r="CR617" s="33"/>
      <c r="CS617" s="33"/>
      <c r="CT617" s="33"/>
      <c r="CU617" s="33"/>
      <c r="CV617" s="33"/>
      <c r="CW617" s="33"/>
      <c r="CX617" s="33"/>
      <c r="CY617" s="33"/>
      <c r="CZ617" s="33"/>
      <c r="DA617" s="33"/>
      <c r="DB617" s="33"/>
      <c r="DC617" s="33"/>
      <c r="DD617" s="33"/>
      <c r="DE617" s="33"/>
      <c r="DF617" s="33"/>
      <c r="DG617" s="33"/>
      <c r="DH617" s="33"/>
      <c r="DI617" s="33"/>
      <c r="DJ617" s="33"/>
      <c r="DK617" s="33"/>
      <c r="DL617" s="33"/>
      <c r="DM617" s="33"/>
      <c r="DN617" s="33"/>
      <c r="DO617" s="33"/>
      <c r="DP617" s="33"/>
      <c r="DQ617" s="33"/>
      <c r="DR617" s="33"/>
      <c r="DS617" s="33"/>
      <c r="DT617" s="33"/>
      <c r="DU617" s="33"/>
      <c r="DV617" s="33"/>
      <c r="DW617" s="33"/>
      <c r="DX617" s="33"/>
      <c r="DY617" s="33"/>
      <c r="DZ617" s="33"/>
      <c r="EA617" s="33"/>
      <c r="EB617" s="33"/>
      <c r="EC617" s="33"/>
      <c r="ED617" s="33"/>
      <c r="EE617" s="33"/>
      <c r="EF617" s="33"/>
      <c r="EG617" s="33"/>
      <c r="EH617" s="33"/>
      <c r="EI617" s="33"/>
      <c r="EJ617" s="33"/>
      <c r="EK617" s="33"/>
      <c r="EL617" s="33"/>
      <c r="EM617" s="33"/>
      <c r="EN617" s="33"/>
      <c r="EO617" s="33"/>
      <c r="EP617" s="33"/>
      <c r="EQ617" s="33"/>
      <c r="ER617" s="33"/>
      <c r="ES617" s="33"/>
      <c r="ET617" s="33"/>
      <c r="EU617" s="33"/>
      <c r="EV617" s="33"/>
      <c r="EW617" s="33"/>
      <c r="EX617" s="33"/>
      <c r="EY617" s="33"/>
      <c r="EZ617" s="33"/>
      <c r="FA617" s="33"/>
      <c r="FB617" s="33"/>
      <c r="FC617" s="33"/>
      <c r="FD617" s="33"/>
      <c r="FE617" s="33"/>
      <c r="FF617" s="33"/>
      <c r="FG617" s="33"/>
      <c r="FH617" s="33"/>
      <c r="FI617" s="33"/>
      <c r="FJ617" s="33"/>
      <c r="FK617" s="33"/>
      <c r="FL617" s="33"/>
      <c r="FM617" s="33"/>
      <c r="FN617" s="33"/>
      <c r="FO617" s="33"/>
      <c r="FP617" s="33"/>
      <c r="FQ617" s="33"/>
      <c r="FR617" s="33"/>
      <c r="FS617" s="33"/>
      <c r="FT617" s="33"/>
      <c r="FU617" s="33"/>
      <c r="FV617" s="33"/>
      <c r="FW617" s="33"/>
      <c r="FX617" s="33"/>
      <c r="FY617" s="33"/>
      <c r="FZ617" s="33"/>
      <c r="GA617" s="33"/>
      <c r="GB617" s="33"/>
      <c r="GC617" s="33"/>
      <c r="GD617" s="33"/>
      <c r="GE617" s="33"/>
      <c r="GF617" s="33"/>
      <c r="GG617" s="33"/>
      <c r="GH617" s="33"/>
      <c r="GI617" s="33"/>
      <c r="GJ617" s="33"/>
      <c r="GK617" s="33"/>
      <c r="GL617" s="33"/>
      <c r="GM617" s="33"/>
      <c r="GN617" s="33"/>
      <c r="GO617" s="33"/>
      <c r="GP617" s="33"/>
      <c r="GQ617" s="33"/>
      <c r="GR617" s="33"/>
      <c r="GS617" s="33"/>
      <c r="GT617" s="33"/>
      <c r="GU617" s="33"/>
      <c r="GV617" s="33"/>
      <c r="GW617" s="33"/>
      <c r="GX617" s="33"/>
      <c r="GY617" s="33"/>
      <c r="GZ617" s="33"/>
      <c r="HA617" s="33"/>
      <c r="HB617" s="33"/>
      <c r="HC617" s="33"/>
      <c r="HD617" s="33"/>
      <c r="HE617" s="33"/>
      <c r="HF617" s="33"/>
      <c r="HG617" s="33"/>
      <c r="HH617" s="33"/>
      <c r="HI617" s="33"/>
      <c r="HJ617" s="33"/>
      <c r="HK617" s="33"/>
      <c r="HL617" s="33"/>
      <c r="HM617" s="33"/>
      <c r="HN617" s="33"/>
      <c r="HO617" s="33"/>
      <c r="HP617" s="33"/>
      <c r="HQ617" s="33"/>
      <c r="HR617" s="33"/>
      <c r="HS617" s="33"/>
      <c r="HT617" s="33"/>
      <c r="HU617" s="33"/>
      <c r="HV617" s="33"/>
      <c r="HW617" s="33"/>
      <c r="HX617" s="33"/>
      <c r="HY617" s="33"/>
      <c r="HZ617" s="33"/>
      <c r="IA617" s="33"/>
    </row>
    <row r="618" spans="2:235" s="40" customFormat="1" ht="47.25" x14ac:dyDescent="0.25">
      <c r="B618" s="177"/>
      <c r="C618" s="80">
        <v>611</v>
      </c>
      <c r="D618" s="80" t="s">
        <v>4248</v>
      </c>
      <c r="E618" s="42" t="s">
        <v>1757</v>
      </c>
      <c r="F618" s="45" t="s">
        <v>1744</v>
      </c>
      <c r="G618" s="36" t="s">
        <v>3956</v>
      </c>
      <c r="H618" s="43" t="s">
        <v>3957</v>
      </c>
      <c r="I618" s="133">
        <v>170200</v>
      </c>
      <c r="J618" s="38"/>
      <c r="K618" s="42" t="s">
        <v>3556</v>
      </c>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c r="AS618" s="33"/>
      <c r="AT618" s="33"/>
      <c r="AU618" s="33"/>
      <c r="AV618" s="33"/>
      <c r="AW618" s="33"/>
      <c r="AX618" s="33"/>
      <c r="AY618" s="33"/>
      <c r="AZ618" s="33"/>
      <c r="BA618" s="33"/>
      <c r="BB618" s="33"/>
      <c r="BC618" s="33"/>
      <c r="BD618" s="33"/>
      <c r="BE618" s="33"/>
      <c r="BF618" s="33"/>
      <c r="BG618" s="33"/>
      <c r="BH618" s="33"/>
      <c r="BI618" s="33"/>
      <c r="BJ618" s="33"/>
      <c r="BK618" s="33"/>
      <c r="BL618" s="33"/>
      <c r="BM618" s="33"/>
      <c r="BN618" s="33"/>
      <c r="BO618" s="33"/>
      <c r="BP618" s="33"/>
      <c r="BQ618" s="33"/>
      <c r="BR618" s="33"/>
      <c r="BS618" s="33"/>
      <c r="BT618" s="33"/>
      <c r="BU618" s="33"/>
      <c r="BV618" s="33"/>
      <c r="BW618" s="33"/>
      <c r="BX618" s="33"/>
      <c r="BY618" s="33"/>
      <c r="BZ618" s="33"/>
      <c r="CA618" s="33"/>
      <c r="CB618" s="33"/>
      <c r="CC618" s="33"/>
      <c r="CD618" s="33"/>
      <c r="CE618" s="33"/>
      <c r="CF618" s="33"/>
      <c r="CG618" s="33"/>
      <c r="CH618" s="33"/>
      <c r="CI618" s="33"/>
      <c r="CJ618" s="33"/>
      <c r="CK618" s="33"/>
      <c r="CL618" s="33"/>
      <c r="CM618" s="33"/>
      <c r="CN618" s="33"/>
      <c r="CO618" s="33"/>
      <c r="CP618" s="33"/>
      <c r="CQ618" s="33"/>
      <c r="CR618" s="33"/>
      <c r="CS618" s="33"/>
      <c r="CT618" s="33"/>
      <c r="CU618" s="33"/>
      <c r="CV618" s="33"/>
      <c r="CW618" s="33"/>
      <c r="CX618" s="33"/>
      <c r="CY618" s="33"/>
      <c r="CZ618" s="33"/>
      <c r="DA618" s="33"/>
      <c r="DB618" s="33"/>
      <c r="DC618" s="33"/>
      <c r="DD618" s="33"/>
      <c r="DE618" s="33"/>
      <c r="DF618" s="33"/>
      <c r="DG618" s="33"/>
      <c r="DH618" s="33"/>
      <c r="DI618" s="33"/>
      <c r="DJ618" s="33"/>
      <c r="DK618" s="33"/>
      <c r="DL618" s="33"/>
      <c r="DM618" s="33"/>
      <c r="DN618" s="33"/>
      <c r="DO618" s="33"/>
      <c r="DP618" s="33"/>
      <c r="DQ618" s="33"/>
      <c r="DR618" s="33"/>
      <c r="DS618" s="33"/>
      <c r="DT618" s="33"/>
      <c r="DU618" s="33"/>
      <c r="DV618" s="33"/>
      <c r="DW618" s="33"/>
      <c r="DX618" s="33"/>
      <c r="DY618" s="33"/>
      <c r="DZ618" s="33"/>
      <c r="EA618" s="33"/>
      <c r="EB618" s="33"/>
      <c r="EC618" s="33"/>
      <c r="ED618" s="33"/>
      <c r="EE618" s="33"/>
      <c r="EF618" s="33"/>
      <c r="EG618" s="33"/>
      <c r="EH618" s="33"/>
      <c r="EI618" s="33"/>
      <c r="EJ618" s="33"/>
      <c r="EK618" s="33"/>
      <c r="EL618" s="33"/>
      <c r="EM618" s="33"/>
      <c r="EN618" s="33"/>
      <c r="EO618" s="33"/>
      <c r="EP618" s="33"/>
      <c r="EQ618" s="33"/>
      <c r="ER618" s="33"/>
      <c r="ES618" s="33"/>
      <c r="ET618" s="33"/>
      <c r="EU618" s="33"/>
      <c r="EV618" s="33"/>
      <c r="EW618" s="33"/>
      <c r="EX618" s="33"/>
      <c r="EY618" s="33"/>
      <c r="EZ618" s="33"/>
      <c r="FA618" s="33"/>
      <c r="FB618" s="33"/>
      <c r="FC618" s="33"/>
      <c r="FD618" s="33"/>
      <c r="FE618" s="33"/>
      <c r="FF618" s="33"/>
      <c r="FG618" s="33"/>
      <c r="FH618" s="33"/>
      <c r="FI618" s="33"/>
      <c r="FJ618" s="33"/>
      <c r="FK618" s="33"/>
      <c r="FL618" s="33"/>
      <c r="FM618" s="33"/>
      <c r="FN618" s="33"/>
      <c r="FO618" s="33"/>
      <c r="FP618" s="33"/>
      <c r="FQ618" s="33"/>
      <c r="FR618" s="33"/>
      <c r="FS618" s="33"/>
      <c r="FT618" s="33"/>
      <c r="FU618" s="33"/>
      <c r="FV618" s="33"/>
      <c r="FW618" s="33"/>
      <c r="FX618" s="33"/>
      <c r="FY618" s="33"/>
      <c r="FZ618" s="33"/>
      <c r="GA618" s="33"/>
      <c r="GB618" s="33"/>
      <c r="GC618" s="33"/>
      <c r="GD618" s="33"/>
      <c r="GE618" s="33"/>
      <c r="GF618" s="33"/>
      <c r="GG618" s="33"/>
      <c r="GH618" s="33"/>
      <c r="GI618" s="33"/>
      <c r="GJ618" s="33"/>
      <c r="GK618" s="33"/>
      <c r="GL618" s="33"/>
      <c r="GM618" s="33"/>
      <c r="GN618" s="33"/>
      <c r="GO618" s="33"/>
      <c r="GP618" s="33"/>
      <c r="GQ618" s="33"/>
      <c r="GR618" s="33"/>
      <c r="GS618" s="33"/>
      <c r="GT618" s="33"/>
      <c r="GU618" s="33"/>
      <c r="GV618" s="33"/>
      <c r="GW618" s="33"/>
      <c r="GX618" s="33"/>
      <c r="GY618" s="33"/>
      <c r="GZ618" s="33"/>
      <c r="HA618" s="33"/>
      <c r="HB618" s="33"/>
      <c r="HC618" s="33"/>
      <c r="HD618" s="33"/>
      <c r="HE618" s="33"/>
      <c r="HF618" s="33"/>
      <c r="HG618" s="33"/>
      <c r="HH618" s="33"/>
      <c r="HI618" s="33"/>
      <c r="HJ618" s="33"/>
      <c r="HK618" s="33"/>
      <c r="HL618" s="33"/>
      <c r="HM618" s="33"/>
      <c r="HN618" s="33"/>
      <c r="HO618" s="33"/>
      <c r="HP618" s="33"/>
      <c r="HQ618" s="33"/>
      <c r="HR618" s="33"/>
      <c r="HS618" s="33"/>
      <c r="HT618" s="33"/>
      <c r="HU618" s="33"/>
      <c r="HV618" s="33"/>
      <c r="HW618" s="33"/>
      <c r="HX618" s="33"/>
      <c r="HY618" s="33"/>
      <c r="HZ618" s="33"/>
      <c r="IA618" s="33"/>
    </row>
    <row r="619" spans="2:235" s="40" customFormat="1" ht="47.25" x14ac:dyDescent="0.25">
      <c r="B619" s="177"/>
      <c r="C619" s="80">
        <v>612</v>
      </c>
      <c r="D619" s="80" t="s">
        <v>3343</v>
      </c>
      <c r="E619" s="42" t="s">
        <v>1757</v>
      </c>
      <c r="F619" s="45" t="s">
        <v>1745</v>
      </c>
      <c r="G619" s="36" t="s">
        <v>3958</v>
      </c>
      <c r="H619" s="43" t="s">
        <v>3832</v>
      </c>
      <c r="I619" s="133">
        <v>1082000</v>
      </c>
      <c r="J619" s="38"/>
      <c r="K619" s="42" t="s">
        <v>3557</v>
      </c>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c r="AS619" s="33"/>
      <c r="AT619" s="33"/>
      <c r="AU619" s="33"/>
      <c r="AV619" s="33"/>
      <c r="AW619" s="33"/>
      <c r="AX619" s="33"/>
      <c r="AY619" s="33"/>
      <c r="AZ619" s="33"/>
      <c r="BA619" s="33"/>
      <c r="BB619" s="33"/>
      <c r="BC619" s="33"/>
      <c r="BD619" s="33"/>
      <c r="BE619" s="33"/>
      <c r="BF619" s="33"/>
      <c r="BG619" s="33"/>
      <c r="BH619" s="33"/>
      <c r="BI619" s="33"/>
      <c r="BJ619" s="33"/>
      <c r="BK619" s="33"/>
      <c r="BL619" s="33"/>
      <c r="BM619" s="33"/>
      <c r="BN619" s="33"/>
      <c r="BO619" s="33"/>
      <c r="BP619" s="33"/>
      <c r="BQ619" s="33"/>
      <c r="BR619" s="33"/>
      <c r="BS619" s="33"/>
      <c r="BT619" s="33"/>
      <c r="BU619" s="33"/>
      <c r="BV619" s="33"/>
      <c r="BW619" s="33"/>
      <c r="BX619" s="33"/>
      <c r="BY619" s="33"/>
      <c r="BZ619" s="33"/>
      <c r="CA619" s="33"/>
      <c r="CB619" s="33"/>
      <c r="CC619" s="33"/>
      <c r="CD619" s="33"/>
      <c r="CE619" s="33"/>
      <c r="CF619" s="33"/>
      <c r="CG619" s="33"/>
      <c r="CH619" s="33"/>
      <c r="CI619" s="33"/>
      <c r="CJ619" s="33"/>
      <c r="CK619" s="33"/>
      <c r="CL619" s="33"/>
      <c r="CM619" s="33"/>
      <c r="CN619" s="33"/>
      <c r="CO619" s="33"/>
      <c r="CP619" s="33"/>
      <c r="CQ619" s="33"/>
      <c r="CR619" s="33"/>
      <c r="CS619" s="33"/>
      <c r="CT619" s="33"/>
      <c r="CU619" s="33"/>
      <c r="CV619" s="33"/>
      <c r="CW619" s="33"/>
      <c r="CX619" s="33"/>
      <c r="CY619" s="33"/>
      <c r="CZ619" s="33"/>
      <c r="DA619" s="33"/>
      <c r="DB619" s="33"/>
      <c r="DC619" s="33"/>
      <c r="DD619" s="33"/>
      <c r="DE619" s="33"/>
      <c r="DF619" s="33"/>
      <c r="DG619" s="33"/>
      <c r="DH619" s="33"/>
      <c r="DI619" s="33"/>
      <c r="DJ619" s="33"/>
      <c r="DK619" s="33"/>
      <c r="DL619" s="33"/>
      <c r="DM619" s="33"/>
      <c r="DN619" s="33"/>
      <c r="DO619" s="33"/>
      <c r="DP619" s="33"/>
      <c r="DQ619" s="33"/>
      <c r="DR619" s="33"/>
      <c r="DS619" s="33"/>
      <c r="DT619" s="33"/>
      <c r="DU619" s="33"/>
      <c r="DV619" s="33"/>
      <c r="DW619" s="33"/>
      <c r="DX619" s="33"/>
      <c r="DY619" s="33"/>
      <c r="DZ619" s="33"/>
      <c r="EA619" s="33"/>
      <c r="EB619" s="33"/>
      <c r="EC619" s="33"/>
      <c r="ED619" s="33"/>
      <c r="EE619" s="33"/>
      <c r="EF619" s="33"/>
      <c r="EG619" s="33"/>
      <c r="EH619" s="33"/>
      <c r="EI619" s="33"/>
      <c r="EJ619" s="33"/>
      <c r="EK619" s="33"/>
      <c r="EL619" s="33"/>
      <c r="EM619" s="33"/>
      <c r="EN619" s="33"/>
      <c r="EO619" s="33"/>
      <c r="EP619" s="33"/>
      <c r="EQ619" s="33"/>
      <c r="ER619" s="33"/>
      <c r="ES619" s="33"/>
      <c r="ET619" s="33"/>
      <c r="EU619" s="33"/>
      <c r="EV619" s="33"/>
      <c r="EW619" s="33"/>
      <c r="EX619" s="33"/>
      <c r="EY619" s="33"/>
      <c r="EZ619" s="33"/>
      <c r="FA619" s="33"/>
      <c r="FB619" s="33"/>
      <c r="FC619" s="33"/>
      <c r="FD619" s="33"/>
      <c r="FE619" s="33"/>
      <c r="FF619" s="33"/>
      <c r="FG619" s="33"/>
      <c r="FH619" s="33"/>
      <c r="FI619" s="33"/>
      <c r="FJ619" s="33"/>
      <c r="FK619" s="33"/>
      <c r="FL619" s="33"/>
      <c r="FM619" s="33"/>
      <c r="FN619" s="33"/>
      <c r="FO619" s="33"/>
      <c r="FP619" s="33"/>
      <c r="FQ619" s="33"/>
      <c r="FR619" s="33"/>
      <c r="FS619" s="33"/>
      <c r="FT619" s="33"/>
      <c r="FU619" s="33"/>
      <c r="FV619" s="33"/>
      <c r="FW619" s="33"/>
      <c r="FX619" s="33"/>
      <c r="FY619" s="33"/>
      <c r="FZ619" s="33"/>
      <c r="GA619" s="33"/>
      <c r="GB619" s="33"/>
      <c r="GC619" s="33"/>
      <c r="GD619" s="33"/>
      <c r="GE619" s="33"/>
      <c r="GF619" s="33"/>
      <c r="GG619" s="33"/>
      <c r="GH619" s="33"/>
      <c r="GI619" s="33"/>
      <c r="GJ619" s="33"/>
      <c r="GK619" s="33"/>
      <c r="GL619" s="33"/>
      <c r="GM619" s="33"/>
      <c r="GN619" s="33"/>
      <c r="GO619" s="33"/>
      <c r="GP619" s="33"/>
      <c r="GQ619" s="33"/>
      <c r="GR619" s="33"/>
      <c r="GS619" s="33"/>
      <c r="GT619" s="33"/>
      <c r="GU619" s="33"/>
      <c r="GV619" s="33"/>
      <c r="GW619" s="33"/>
      <c r="GX619" s="33"/>
      <c r="GY619" s="33"/>
      <c r="GZ619" s="33"/>
      <c r="HA619" s="33"/>
      <c r="HB619" s="33"/>
      <c r="HC619" s="33"/>
      <c r="HD619" s="33"/>
      <c r="HE619" s="33"/>
      <c r="HF619" s="33"/>
      <c r="HG619" s="33"/>
      <c r="HH619" s="33"/>
      <c r="HI619" s="33"/>
      <c r="HJ619" s="33"/>
      <c r="HK619" s="33"/>
      <c r="HL619" s="33"/>
      <c r="HM619" s="33"/>
      <c r="HN619" s="33"/>
      <c r="HO619" s="33"/>
      <c r="HP619" s="33"/>
      <c r="HQ619" s="33"/>
      <c r="HR619" s="33"/>
      <c r="HS619" s="33"/>
      <c r="HT619" s="33"/>
      <c r="HU619" s="33"/>
      <c r="HV619" s="33"/>
      <c r="HW619" s="33"/>
      <c r="HX619" s="33"/>
      <c r="HY619" s="33"/>
      <c r="HZ619" s="33"/>
      <c r="IA619" s="33"/>
    </row>
    <row r="620" spans="2:235" s="40" customFormat="1" ht="31.5" x14ac:dyDescent="0.25">
      <c r="B620" s="177"/>
      <c r="C620" s="80">
        <v>613</v>
      </c>
      <c r="D620" s="80" t="s">
        <v>3334</v>
      </c>
      <c r="E620" s="42" t="s">
        <v>1757</v>
      </c>
      <c r="F620" s="42" t="s">
        <v>1579</v>
      </c>
      <c r="G620" s="36" t="s">
        <v>3959</v>
      </c>
      <c r="H620" s="43" t="s">
        <v>3960</v>
      </c>
      <c r="I620" s="133">
        <v>90000</v>
      </c>
      <c r="J620" s="38"/>
      <c r="K620" s="42" t="s">
        <v>2609</v>
      </c>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c r="AS620" s="33"/>
      <c r="AT620" s="33"/>
      <c r="AU620" s="33"/>
      <c r="AV620" s="33"/>
      <c r="AW620" s="33"/>
      <c r="AX620" s="33"/>
      <c r="AY620" s="33"/>
      <c r="AZ620" s="33"/>
      <c r="BA620" s="33"/>
      <c r="BB620" s="33"/>
      <c r="BC620" s="33"/>
      <c r="BD620" s="33"/>
      <c r="BE620" s="33"/>
      <c r="BF620" s="33"/>
      <c r="BG620" s="33"/>
      <c r="BH620" s="33"/>
      <c r="BI620" s="33"/>
      <c r="BJ620" s="33"/>
      <c r="BK620" s="33"/>
      <c r="BL620" s="33"/>
      <c r="BM620" s="33"/>
      <c r="BN620" s="33"/>
      <c r="BO620" s="33"/>
      <c r="BP620" s="33"/>
      <c r="BQ620" s="33"/>
      <c r="BR620" s="33"/>
      <c r="BS620" s="33"/>
      <c r="BT620" s="33"/>
      <c r="BU620" s="33"/>
      <c r="BV620" s="33"/>
      <c r="BW620" s="33"/>
      <c r="BX620" s="33"/>
      <c r="BY620" s="33"/>
      <c r="BZ620" s="33"/>
      <c r="CA620" s="33"/>
      <c r="CB620" s="33"/>
      <c r="CC620" s="33"/>
      <c r="CD620" s="33"/>
      <c r="CE620" s="33"/>
      <c r="CF620" s="33"/>
      <c r="CG620" s="33"/>
      <c r="CH620" s="33"/>
      <c r="CI620" s="33"/>
      <c r="CJ620" s="33"/>
      <c r="CK620" s="33"/>
      <c r="CL620" s="33"/>
      <c r="CM620" s="33"/>
      <c r="CN620" s="33"/>
      <c r="CO620" s="33"/>
      <c r="CP620" s="33"/>
      <c r="CQ620" s="33"/>
      <c r="CR620" s="33"/>
      <c r="CS620" s="33"/>
      <c r="CT620" s="33"/>
      <c r="CU620" s="33"/>
      <c r="CV620" s="33"/>
      <c r="CW620" s="33"/>
      <c r="CX620" s="33"/>
      <c r="CY620" s="33"/>
      <c r="CZ620" s="33"/>
      <c r="DA620" s="33"/>
      <c r="DB620" s="33"/>
      <c r="DC620" s="33"/>
      <c r="DD620" s="33"/>
      <c r="DE620" s="33"/>
      <c r="DF620" s="33"/>
      <c r="DG620" s="33"/>
      <c r="DH620" s="33"/>
      <c r="DI620" s="33"/>
      <c r="DJ620" s="33"/>
      <c r="DK620" s="33"/>
      <c r="DL620" s="33"/>
      <c r="DM620" s="33"/>
      <c r="DN620" s="33"/>
      <c r="DO620" s="33"/>
      <c r="DP620" s="33"/>
      <c r="DQ620" s="33"/>
      <c r="DR620" s="33"/>
      <c r="DS620" s="33"/>
      <c r="DT620" s="33"/>
      <c r="DU620" s="33"/>
      <c r="DV620" s="33"/>
      <c r="DW620" s="33"/>
      <c r="DX620" s="33"/>
      <c r="DY620" s="33"/>
      <c r="DZ620" s="33"/>
      <c r="EA620" s="33"/>
      <c r="EB620" s="33"/>
      <c r="EC620" s="33"/>
      <c r="ED620" s="33"/>
      <c r="EE620" s="33"/>
      <c r="EF620" s="33"/>
      <c r="EG620" s="33"/>
      <c r="EH620" s="33"/>
      <c r="EI620" s="33"/>
      <c r="EJ620" s="33"/>
      <c r="EK620" s="33"/>
      <c r="EL620" s="33"/>
      <c r="EM620" s="33"/>
      <c r="EN620" s="33"/>
      <c r="EO620" s="33"/>
      <c r="EP620" s="33"/>
      <c r="EQ620" s="33"/>
      <c r="ER620" s="33"/>
      <c r="ES620" s="33"/>
      <c r="ET620" s="33"/>
      <c r="EU620" s="33"/>
      <c r="EV620" s="33"/>
      <c r="EW620" s="33"/>
      <c r="EX620" s="33"/>
      <c r="EY620" s="33"/>
      <c r="EZ620" s="33"/>
      <c r="FA620" s="33"/>
      <c r="FB620" s="33"/>
      <c r="FC620" s="33"/>
      <c r="FD620" s="33"/>
      <c r="FE620" s="33"/>
      <c r="FF620" s="33"/>
      <c r="FG620" s="33"/>
      <c r="FH620" s="33"/>
      <c r="FI620" s="33"/>
      <c r="FJ620" s="33"/>
      <c r="FK620" s="33"/>
      <c r="FL620" s="33"/>
      <c r="FM620" s="33"/>
      <c r="FN620" s="33"/>
      <c r="FO620" s="33"/>
      <c r="FP620" s="33"/>
      <c r="FQ620" s="33"/>
      <c r="FR620" s="33"/>
      <c r="FS620" s="33"/>
      <c r="FT620" s="33"/>
      <c r="FU620" s="33"/>
      <c r="FV620" s="33"/>
      <c r="FW620" s="33"/>
      <c r="FX620" s="33"/>
      <c r="FY620" s="33"/>
      <c r="FZ620" s="33"/>
      <c r="GA620" s="33"/>
      <c r="GB620" s="33"/>
      <c r="GC620" s="33"/>
      <c r="GD620" s="33"/>
      <c r="GE620" s="33"/>
      <c r="GF620" s="33"/>
      <c r="GG620" s="33"/>
      <c r="GH620" s="33"/>
      <c r="GI620" s="33"/>
      <c r="GJ620" s="33"/>
      <c r="GK620" s="33"/>
      <c r="GL620" s="33"/>
      <c r="GM620" s="33"/>
      <c r="GN620" s="33"/>
      <c r="GO620" s="33"/>
      <c r="GP620" s="33"/>
      <c r="GQ620" s="33"/>
      <c r="GR620" s="33"/>
      <c r="GS620" s="33"/>
      <c r="GT620" s="33"/>
      <c r="GU620" s="33"/>
      <c r="GV620" s="33"/>
      <c r="GW620" s="33"/>
      <c r="GX620" s="33"/>
      <c r="GY620" s="33"/>
      <c r="GZ620" s="33"/>
      <c r="HA620" s="33"/>
      <c r="HB620" s="33"/>
      <c r="HC620" s="33"/>
      <c r="HD620" s="33"/>
      <c r="HE620" s="33"/>
      <c r="HF620" s="33"/>
      <c r="HG620" s="33"/>
      <c r="HH620" s="33"/>
      <c r="HI620" s="33"/>
      <c r="HJ620" s="33"/>
      <c r="HK620" s="33"/>
      <c r="HL620" s="33"/>
      <c r="HM620" s="33"/>
      <c r="HN620" s="33"/>
      <c r="HO620" s="33"/>
      <c r="HP620" s="33"/>
      <c r="HQ620" s="33"/>
      <c r="HR620" s="33"/>
      <c r="HS620" s="33"/>
      <c r="HT620" s="33"/>
      <c r="HU620" s="33"/>
      <c r="HV620" s="33"/>
      <c r="HW620" s="33"/>
      <c r="HX620" s="33"/>
      <c r="HY620" s="33"/>
      <c r="HZ620" s="33"/>
      <c r="IA620" s="33"/>
    </row>
    <row r="621" spans="2:235" s="40" customFormat="1" ht="63" x14ac:dyDescent="0.25">
      <c r="B621" s="177"/>
      <c r="C621" s="80">
        <v>614</v>
      </c>
      <c r="D621" s="80" t="s">
        <v>3339</v>
      </c>
      <c r="E621" s="42" t="s">
        <v>1757</v>
      </c>
      <c r="F621" s="42" t="s">
        <v>1586</v>
      </c>
      <c r="G621" s="36" t="s">
        <v>3961</v>
      </c>
      <c r="H621" s="43" t="s">
        <v>3962</v>
      </c>
      <c r="I621" s="145">
        <v>50000</v>
      </c>
      <c r="J621" s="38"/>
      <c r="K621" s="42" t="s">
        <v>2565</v>
      </c>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c r="AS621" s="33"/>
      <c r="AT621" s="33"/>
      <c r="AU621" s="33"/>
      <c r="AV621" s="33"/>
      <c r="AW621" s="33"/>
      <c r="AX621" s="33"/>
      <c r="AY621" s="33"/>
      <c r="AZ621" s="33"/>
      <c r="BA621" s="33"/>
      <c r="BB621" s="33"/>
      <c r="BC621" s="33"/>
      <c r="BD621" s="33"/>
      <c r="BE621" s="33"/>
      <c r="BF621" s="33"/>
      <c r="BG621" s="33"/>
      <c r="BH621" s="33"/>
      <c r="BI621" s="33"/>
      <c r="BJ621" s="33"/>
      <c r="BK621" s="33"/>
      <c r="BL621" s="33"/>
      <c r="BM621" s="33"/>
      <c r="BN621" s="33"/>
      <c r="BO621" s="33"/>
      <c r="BP621" s="33"/>
      <c r="BQ621" s="33"/>
      <c r="BR621" s="33"/>
      <c r="BS621" s="33"/>
      <c r="BT621" s="33"/>
      <c r="BU621" s="33"/>
      <c r="BV621" s="33"/>
      <c r="BW621" s="33"/>
      <c r="BX621" s="33"/>
      <c r="BY621" s="33"/>
      <c r="BZ621" s="33"/>
      <c r="CA621" s="33"/>
      <c r="CB621" s="33"/>
      <c r="CC621" s="33"/>
      <c r="CD621" s="33"/>
      <c r="CE621" s="33"/>
      <c r="CF621" s="33"/>
      <c r="CG621" s="33"/>
      <c r="CH621" s="33"/>
      <c r="CI621" s="33"/>
      <c r="CJ621" s="33"/>
      <c r="CK621" s="33"/>
      <c r="CL621" s="33"/>
      <c r="CM621" s="33"/>
      <c r="CN621" s="33"/>
      <c r="CO621" s="33"/>
      <c r="CP621" s="33"/>
      <c r="CQ621" s="33"/>
      <c r="CR621" s="33"/>
      <c r="CS621" s="33"/>
      <c r="CT621" s="33"/>
      <c r="CU621" s="33"/>
      <c r="CV621" s="33"/>
      <c r="CW621" s="33"/>
      <c r="CX621" s="33"/>
      <c r="CY621" s="33"/>
      <c r="CZ621" s="33"/>
      <c r="DA621" s="33"/>
      <c r="DB621" s="33"/>
      <c r="DC621" s="33"/>
      <c r="DD621" s="33"/>
      <c r="DE621" s="33"/>
      <c r="DF621" s="33"/>
      <c r="DG621" s="33"/>
      <c r="DH621" s="33"/>
      <c r="DI621" s="33"/>
      <c r="DJ621" s="33"/>
      <c r="DK621" s="33"/>
      <c r="DL621" s="33"/>
      <c r="DM621" s="33"/>
      <c r="DN621" s="33"/>
      <c r="DO621" s="33"/>
      <c r="DP621" s="33"/>
      <c r="DQ621" s="33"/>
      <c r="DR621" s="33"/>
      <c r="DS621" s="33"/>
      <c r="DT621" s="33"/>
      <c r="DU621" s="33"/>
      <c r="DV621" s="33"/>
      <c r="DW621" s="33"/>
      <c r="DX621" s="33"/>
      <c r="DY621" s="33"/>
      <c r="DZ621" s="33"/>
      <c r="EA621" s="33"/>
      <c r="EB621" s="33"/>
      <c r="EC621" s="33"/>
      <c r="ED621" s="33"/>
      <c r="EE621" s="33"/>
      <c r="EF621" s="33"/>
      <c r="EG621" s="33"/>
      <c r="EH621" s="33"/>
      <c r="EI621" s="33"/>
      <c r="EJ621" s="33"/>
      <c r="EK621" s="33"/>
      <c r="EL621" s="33"/>
      <c r="EM621" s="33"/>
      <c r="EN621" s="33"/>
      <c r="EO621" s="33"/>
      <c r="EP621" s="33"/>
      <c r="EQ621" s="33"/>
      <c r="ER621" s="33"/>
      <c r="ES621" s="33"/>
      <c r="ET621" s="33"/>
      <c r="EU621" s="33"/>
      <c r="EV621" s="33"/>
      <c r="EW621" s="33"/>
      <c r="EX621" s="33"/>
      <c r="EY621" s="33"/>
      <c r="EZ621" s="33"/>
      <c r="FA621" s="33"/>
      <c r="FB621" s="33"/>
      <c r="FC621" s="33"/>
      <c r="FD621" s="33"/>
      <c r="FE621" s="33"/>
      <c r="FF621" s="33"/>
      <c r="FG621" s="33"/>
      <c r="FH621" s="33"/>
      <c r="FI621" s="33"/>
      <c r="FJ621" s="33"/>
      <c r="FK621" s="33"/>
      <c r="FL621" s="33"/>
      <c r="FM621" s="33"/>
      <c r="FN621" s="33"/>
      <c r="FO621" s="33"/>
      <c r="FP621" s="33"/>
      <c r="FQ621" s="33"/>
      <c r="FR621" s="33"/>
      <c r="FS621" s="33"/>
      <c r="FT621" s="33"/>
      <c r="FU621" s="33"/>
      <c r="FV621" s="33"/>
      <c r="FW621" s="33"/>
      <c r="FX621" s="33"/>
      <c r="FY621" s="33"/>
      <c r="FZ621" s="33"/>
      <c r="GA621" s="33"/>
      <c r="GB621" s="33"/>
      <c r="GC621" s="33"/>
      <c r="GD621" s="33"/>
      <c r="GE621" s="33"/>
      <c r="GF621" s="33"/>
      <c r="GG621" s="33"/>
      <c r="GH621" s="33"/>
      <c r="GI621" s="33"/>
      <c r="GJ621" s="33"/>
      <c r="GK621" s="33"/>
      <c r="GL621" s="33"/>
      <c r="GM621" s="33"/>
      <c r="GN621" s="33"/>
      <c r="GO621" s="33"/>
      <c r="GP621" s="33"/>
      <c r="GQ621" s="33"/>
      <c r="GR621" s="33"/>
      <c r="GS621" s="33"/>
      <c r="GT621" s="33"/>
      <c r="GU621" s="33"/>
      <c r="GV621" s="33"/>
      <c r="GW621" s="33"/>
      <c r="GX621" s="33"/>
      <c r="GY621" s="33"/>
      <c r="GZ621" s="33"/>
      <c r="HA621" s="33"/>
      <c r="HB621" s="33"/>
      <c r="HC621" s="33"/>
      <c r="HD621" s="33"/>
      <c r="HE621" s="33"/>
      <c r="HF621" s="33"/>
      <c r="HG621" s="33"/>
      <c r="HH621" s="33"/>
      <c r="HI621" s="33"/>
      <c r="HJ621" s="33"/>
      <c r="HK621" s="33"/>
      <c r="HL621" s="33"/>
      <c r="HM621" s="33"/>
      <c r="HN621" s="33"/>
      <c r="HO621" s="33"/>
      <c r="HP621" s="33"/>
      <c r="HQ621" s="33"/>
      <c r="HR621" s="33"/>
      <c r="HS621" s="33"/>
      <c r="HT621" s="33"/>
      <c r="HU621" s="33"/>
      <c r="HV621" s="33"/>
      <c r="HW621" s="33"/>
      <c r="HX621" s="33"/>
      <c r="HY621" s="33"/>
      <c r="HZ621" s="33"/>
      <c r="IA621" s="33"/>
    </row>
    <row r="622" spans="2:235" s="40" customFormat="1" ht="47.25" x14ac:dyDescent="0.25">
      <c r="B622" s="177"/>
      <c r="C622" s="80">
        <v>615</v>
      </c>
      <c r="D622" s="80" t="s">
        <v>3327</v>
      </c>
      <c r="E622" s="42" t="s">
        <v>1757</v>
      </c>
      <c r="F622" s="42" t="s">
        <v>1746</v>
      </c>
      <c r="G622" s="36" t="s">
        <v>3963</v>
      </c>
      <c r="H622" s="43">
        <v>42224</v>
      </c>
      <c r="I622" s="133">
        <f>185000+240000</f>
        <v>425000</v>
      </c>
      <c r="J622" s="38"/>
      <c r="K622" s="42" t="s">
        <v>3558</v>
      </c>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c r="AS622" s="33"/>
      <c r="AT622" s="33"/>
      <c r="AU622" s="33"/>
      <c r="AV622" s="33"/>
      <c r="AW622" s="33"/>
      <c r="AX622" s="33"/>
      <c r="AY622" s="33"/>
      <c r="AZ622" s="33"/>
      <c r="BA622" s="33"/>
      <c r="BB622" s="33"/>
      <c r="BC622" s="33"/>
      <c r="BD622" s="33"/>
      <c r="BE622" s="33"/>
      <c r="BF622" s="33"/>
      <c r="BG622" s="33"/>
      <c r="BH622" s="33"/>
      <c r="BI622" s="33"/>
      <c r="BJ622" s="33"/>
      <c r="BK622" s="33"/>
      <c r="BL622" s="33"/>
      <c r="BM622" s="33"/>
      <c r="BN622" s="33"/>
      <c r="BO622" s="33"/>
      <c r="BP622" s="33"/>
      <c r="BQ622" s="33"/>
      <c r="BR622" s="33"/>
      <c r="BS622" s="33"/>
      <c r="BT622" s="33"/>
      <c r="BU622" s="33"/>
      <c r="BV622" s="33"/>
      <c r="BW622" s="33"/>
      <c r="BX622" s="33"/>
      <c r="BY622" s="33"/>
      <c r="BZ622" s="33"/>
      <c r="CA622" s="33"/>
      <c r="CB622" s="33"/>
      <c r="CC622" s="33"/>
      <c r="CD622" s="33"/>
      <c r="CE622" s="33"/>
      <c r="CF622" s="33"/>
      <c r="CG622" s="33"/>
      <c r="CH622" s="33"/>
      <c r="CI622" s="33"/>
      <c r="CJ622" s="33"/>
      <c r="CK622" s="33"/>
      <c r="CL622" s="33"/>
      <c r="CM622" s="33"/>
      <c r="CN622" s="33"/>
      <c r="CO622" s="33"/>
      <c r="CP622" s="33"/>
      <c r="CQ622" s="33"/>
      <c r="CR622" s="33"/>
      <c r="CS622" s="33"/>
      <c r="CT622" s="33"/>
      <c r="CU622" s="33"/>
      <c r="CV622" s="33"/>
      <c r="CW622" s="33"/>
      <c r="CX622" s="33"/>
      <c r="CY622" s="33"/>
      <c r="CZ622" s="33"/>
      <c r="DA622" s="33"/>
      <c r="DB622" s="33"/>
      <c r="DC622" s="33"/>
      <c r="DD622" s="33"/>
      <c r="DE622" s="33"/>
      <c r="DF622" s="33"/>
      <c r="DG622" s="33"/>
      <c r="DH622" s="33"/>
      <c r="DI622" s="33"/>
      <c r="DJ622" s="33"/>
      <c r="DK622" s="33"/>
      <c r="DL622" s="33"/>
      <c r="DM622" s="33"/>
      <c r="DN622" s="33"/>
      <c r="DO622" s="33"/>
      <c r="DP622" s="33"/>
      <c r="DQ622" s="33"/>
      <c r="DR622" s="33"/>
      <c r="DS622" s="33"/>
      <c r="DT622" s="33"/>
      <c r="DU622" s="33"/>
      <c r="DV622" s="33"/>
      <c r="DW622" s="33"/>
      <c r="DX622" s="33"/>
      <c r="DY622" s="33"/>
      <c r="DZ622" s="33"/>
      <c r="EA622" s="33"/>
      <c r="EB622" s="33"/>
      <c r="EC622" s="33"/>
      <c r="ED622" s="33"/>
      <c r="EE622" s="33"/>
      <c r="EF622" s="33"/>
      <c r="EG622" s="33"/>
      <c r="EH622" s="33"/>
      <c r="EI622" s="33"/>
      <c r="EJ622" s="33"/>
      <c r="EK622" s="33"/>
      <c r="EL622" s="33"/>
      <c r="EM622" s="33"/>
      <c r="EN622" s="33"/>
      <c r="EO622" s="33"/>
      <c r="EP622" s="33"/>
      <c r="EQ622" s="33"/>
      <c r="ER622" s="33"/>
      <c r="ES622" s="33"/>
      <c r="ET622" s="33"/>
      <c r="EU622" s="33"/>
      <c r="EV622" s="33"/>
      <c r="EW622" s="33"/>
      <c r="EX622" s="33"/>
      <c r="EY622" s="33"/>
      <c r="EZ622" s="33"/>
      <c r="FA622" s="33"/>
      <c r="FB622" s="33"/>
      <c r="FC622" s="33"/>
      <c r="FD622" s="33"/>
      <c r="FE622" s="33"/>
      <c r="FF622" s="33"/>
      <c r="FG622" s="33"/>
      <c r="FH622" s="33"/>
      <c r="FI622" s="33"/>
      <c r="FJ622" s="33"/>
      <c r="FK622" s="33"/>
      <c r="FL622" s="33"/>
      <c r="FM622" s="33"/>
      <c r="FN622" s="33"/>
      <c r="FO622" s="33"/>
      <c r="FP622" s="33"/>
      <c r="FQ622" s="33"/>
      <c r="FR622" s="33"/>
      <c r="FS622" s="33"/>
      <c r="FT622" s="33"/>
      <c r="FU622" s="33"/>
      <c r="FV622" s="33"/>
      <c r="FW622" s="33"/>
      <c r="FX622" s="33"/>
      <c r="FY622" s="33"/>
      <c r="FZ622" s="33"/>
      <c r="GA622" s="33"/>
      <c r="GB622" s="33"/>
      <c r="GC622" s="33"/>
      <c r="GD622" s="33"/>
      <c r="GE622" s="33"/>
      <c r="GF622" s="33"/>
      <c r="GG622" s="33"/>
      <c r="GH622" s="33"/>
      <c r="GI622" s="33"/>
      <c r="GJ622" s="33"/>
      <c r="GK622" s="33"/>
      <c r="GL622" s="33"/>
      <c r="GM622" s="33"/>
      <c r="GN622" s="33"/>
      <c r="GO622" s="33"/>
      <c r="GP622" s="33"/>
      <c r="GQ622" s="33"/>
      <c r="GR622" s="33"/>
      <c r="GS622" s="33"/>
      <c r="GT622" s="33"/>
      <c r="GU622" s="33"/>
      <c r="GV622" s="33"/>
      <c r="GW622" s="33"/>
      <c r="GX622" s="33"/>
      <c r="GY622" s="33"/>
      <c r="GZ622" s="33"/>
      <c r="HA622" s="33"/>
      <c r="HB622" s="33"/>
      <c r="HC622" s="33"/>
      <c r="HD622" s="33"/>
      <c r="HE622" s="33"/>
      <c r="HF622" s="33"/>
      <c r="HG622" s="33"/>
      <c r="HH622" s="33"/>
      <c r="HI622" s="33"/>
      <c r="HJ622" s="33"/>
      <c r="HK622" s="33"/>
      <c r="HL622" s="33"/>
      <c r="HM622" s="33"/>
      <c r="HN622" s="33"/>
      <c r="HO622" s="33"/>
      <c r="HP622" s="33"/>
      <c r="HQ622" s="33"/>
      <c r="HR622" s="33"/>
      <c r="HS622" s="33"/>
      <c r="HT622" s="33"/>
      <c r="HU622" s="33"/>
      <c r="HV622" s="33"/>
      <c r="HW622" s="33"/>
      <c r="HX622" s="33"/>
      <c r="HY622" s="33"/>
      <c r="HZ622" s="33"/>
      <c r="IA622" s="33"/>
    </row>
    <row r="623" spans="2:235" s="40" customFormat="1" ht="31.5" x14ac:dyDescent="0.25">
      <c r="B623" s="177"/>
      <c r="C623" s="80">
        <v>616</v>
      </c>
      <c r="D623" s="80" t="s">
        <v>3327</v>
      </c>
      <c r="E623" s="42" t="s">
        <v>1757</v>
      </c>
      <c r="F623" s="42" t="s">
        <v>1747</v>
      </c>
      <c r="G623" s="36" t="s">
        <v>3964</v>
      </c>
      <c r="H623" s="43" t="s">
        <v>3832</v>
      </c>
      <c r="I623" s="133">
        <v>10000</v>
      </c>
      <c r="J623" s="38"/>
      <c r="K623" s="42" t="s">
        <v>1896</v>
      </c>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c r="AS623" s="33"/>
      <c r="AT623" s="33"/>
      <c r="AU623" s="33"/>
      <c r="AV623" s="33"/>
      <c r="AW623" s="33"/>
      <c r="AX623" s="33"/>
      <c r="AY623" s="33"/>
      <c r="AZ623" s="33"/>
      <c r="BA623" s="33"/>
      <c r="BB623" s="33"/>
      <c r="BC623" s="33"/>
      <c r="BD623" s="33"/>
      <c r="BE623" s="33"/>
      <c r="BF623" s="33"/>
      <c r="BG623" s="33"/>
      <c r="BH623" s="33"/>
      <c r="BI623" s="33"/>
      <c r="BJ623" s="33"/>
      <c r="BK623" s="33"/>
      <c r="BL623" s="33"/>
      <c r="BM623" s="33"/>
      <c r="BN623" s="33"/>
      <c r="BO623" s="33"/>
      <c r="BP623" s="33"/>
      <c r="BQ623" s="33"/>
      <c r="BR623" s="33"/>
      <c r="BS623" s="33"/>
      <c r="BT623" s="33"/>
      <c r="BU623" s="33"/>
      <c r="BV623" s="33"/>
      <c r="BW623" s="33"/>
      <c r="BX623" s="33"/>
      <c r="BY623" s="33"/>
      <c r="BZ623" s="33"/>
      <c r="CA623" s="33"/>
      <c r="CB623" s="33"/>
      <c r="CC623" s="33"/>
      <c r="CD623" s="33"/>
      <c r="CE623" s="33"/>
      <c r="CF623" s="33"/>
      <c r="CG623" s="33"/>
      <c r="CH623" s="33"/>
      <c r="CI623" s="33"/>
      <c r="CJ623" s="33"/>
      <c r="CK623" s="33"/>
      <c r="CL623" s="33"/>
      <c r="CM623" s="33"/>
      <c r="CN623" s="33"/>
      <c r="CO623" s="33"/>
      <c r="CP623" s="33"/>
      <c r="CQ623" s="33"/>
      <c r="CR623" s="33"/>
      <c r="CS623" s="33"/>
      <c r="CT623" s="33"/>
      <c r="CU623" s="33"/>
      <c r="CV623" s="33"/>
      <c r="CW623" s="33"/>
      <c r="CX623" s="33"/>
      <c r="CY623" s="33"/>
      <c r="CZ623" s="33"/>
      <c r="DA623" s="33"/>
      <c r="DB623" s="33"/>
      <c r="DC623" s="33"/>
      <c r="DD623" s="33"/>
      <c r="DE623" s="33"/>
      <c r="DF623" s="33"/>
      <c r="DG623" s="33"/>
      <c r="DH623" s="33"/>
      <c r="DI623" s="33"/>
      <c r="DJ623" s="33"/>
      <c r="DK623" s="33"/>
      <c r="DL623" s="33"/>
      <c r="DM623" s="33"/>
      <c r="DN623" s="33"/>
      <c r="DO623" s="33"/>
      <c r="DP623" s="33"/>
      <c r="DQ623" s="33"/>
      <c r="DR623" s="33"/>
      <c r="DS623" s="33"/>
      <c r="DT623" s="33"/>
      <c r="DU623" s="33"/>
      <c r="DV623" s="33"/>
      <c r="DW623" s="33"/>
      <c r="DX623" s="33"/>
      <c r="DY623" s="33"/>
      <c r="DZ623" s="33"/>
      <c r="EA623" s="33"/>
      <c r="EB623" s="33"/>
      <c r="EC623" s="33"/>
      <c r="ED623" s="33"/>
      <c r="EE623" s="33"/>
      <c r="EF623" s="33"/>
      <c r="EG623" s="33"/>
      <c r="EH623" s="33"/>
      <c r="EI623" s="33"/>
      <c r="EJ623" s="33"/>
      <c r="EK623" s="33"/>
      <c r="EL623" s="33"/>
      <c r="EM623" s="33"/>
      <c r="EN623" s="33"/>
      <c r="EO623" s="33"/>
      <c r="EP623" s="33"/>
      <c r="EQ623" s="33"/>
      <c r="ER623" s="33"/>
      <c r="ES623" s="33"/>
      <c r="ET623" s="33"/>
      <c r="EU623" s="33"/>
      <c r="EV623" s="33"/>
      <c r="EW623" s="33"/>
      <c r="EX623" s="33"/>
      <c r="EY623" s="33"/>
      <c r="EZ623" s="33"/>
      <c r="FA623" s="33"/>
      <c r="FB623" s="33"/>
      <c r="FC623" s="33"/>
      <c r="FD623" s="33"/>
      <c r="FE623" s="33"/>
      <c r="FF623" s="33"/>
      <c r="FG623" s="33"/>
      <c r="FH623" s="33"/>
      <c r="FI623" s="33"/>
      <c r="FJ623" s="33"/>
      <c r="FK623" s="33"/>
      <c r="FL623" s="33"/>
      <c r="FM623" s="33"/>
      <c r="FN623" s="33"/>
      <c r="FO623" s="33"/>
      <c r="FP623" s="33"/>
      <c r="FQ623" s="33"/>
      <c r="FR623" s="33"/>
      <c r="FS623" s="33"/>
      <c r="FT623" s="33"/>
      <c r="FU623" s="33"/>
      <c r="FV623" s="33"/>
      <c r="FW623" s="33"/>
      <c r="FX623" s="33"/>
      <c r="FY623" s="33"/>
      <c r="FZ623" s="33"/>
      <c r="GA623" s="33"/>
      <c r="GB623" s="33"/>
      <c r="GC623" s="33"/>
      <c r="GD623" s="33"/>
      <c r="GE623" s="33"/>
      <c r="GF623" s="33"/>
      <c r="GG623" s="33"/>
      <c r="GH623" s="33"/>
      <c r="GI623" s="33"/>
      <c r="GJ623" s="33"/>
      <c r="GK623" s="33"/>
      <c r="GL623" s="33"/>
      <c r="GM623" s="33"/>
      <c r="GN623" s="33"/>
      <c r="GO623" s="33"/>
      <c r="GP623" s="33"/>
      <c r="GQ623" s="33"/>
      <c r="GR623" s="33"/>
      <c r="GS623" s="33"/>
      <c r="GT623" s="33"/>
      <c r="GU623" s="33"/>
      <c r="GV623" s="33"/>
      <c r="GW623" s="33"/>
      <c r="GX623" s="33"/>
      <c r="GY623" s="33"/>
      <c r="GZ623" s="33"/>
      <c r="HA623" s="33"/>
      <c r="HB623" s="33"/>
      <c r="HC623" s="33"/>
      <c r="HD623" s="33"/>
      <c r="HE623" s="33"/>
      <c r="HF623" s="33"/>
      <c r="HG623" s="33"/>
      <c r="HH623" s="33"/>
      <c r="HI623" s="33"/>
      <c r="HJ623" s="33"/>
      <c r="HK623" s="33"/>
      <c r="HL623" s="33"/>
      <c r="HM623" s="33"/>
      <c r="HN623" s="33"/>
      <c r="HO623" s="33"/>
      <c r="HP623" s="33"/>
      <c r="HQ623" s="33"/>
      <c r="HR623" s="33"/>
      <c r="HS623" s="33"/>
      <c r="HT623" s="33"/>
      <c r="HU623" s="33"/>
      <c r="HV623" s="33"/>
      <c r="HW623" s="33"/>
      <c r="HX623" s="33"/>
      <c r="HY623" s="33"/>
      <c r="HZ623" s="33"/>
      <c r="IA623" s="33"/>
    </row>
    <row r="624" spans="2:235" s="40" customFormat="1" ht="31.5" x14ac:dyDescent="0.25">
      <c r="B624" s="177"/>
      <c r="C624" s="80">
        <v>617</v>
      </c>
      <c r="D624" s="80" t="s">
        <v>3327</v>
      </c>
      <c r="E624" s="42" t="s">
        <v>1757</v>
      </c>
      <c r="F624" s="42" t="s">
        <v>1748</v>
      </c>
      <c r="G624" s="119" t="s">
        <v>3965</v>
      </c>
      <c r="H624" s="43" t="s">
        <v>3832</v>
      </c>
      <c r="I624" s="133">
        <v>42000</v>
      </c>
      <c r="J624" s="38"/>
      <c r="K624" s="42" t="s">
        <v>2429</v>
      </c>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c r="BJ624" s="33"/>
      <c r="BK624" s="33"/>
      <c r="BL624" s="33"/>
      <c r="BM624" s="33"/>
      <c r="BN624" s="33"/>
      <c r="BO624" s="33"/>
      <c r="BP624" s="33"/>
      <c r="BQ624" s="33"/>
      <c r="BR624" s="33"/>
      <c r="BS624" s="33"/>
      <c r="BT624" s="33"/>
      <c r="BU624" s="33"/>
      <c r="BV624" s="33"/>
      <c r="BW624" s="33"/>
      <c r="BX624" s="33"/>
      <c r="BY624" s="33"/>
      <c r="BZ624" s="33"/>
      <c r="CA624" s="33"/>
      <c r="CB624" s="33"/>
      <c r="CC624" s="33"/>
      <c r="CD624" s="33"/>
      <c r="CE624" s="33"/>
      <c r="CF624" s="33"/>
      <c r="CG624" s="33"/>
      <c r="CH624" s="33"/>
      <c r="CI624" s="33"/>
      <c r="CJ624" s="33"/>
      <c r="CK624" s="33"/>
      <c r="CL624" s="33"/>
      <c r="CM624" s="33"/>
      <c r="CN624" s="33"/>
      <c r="CO624" s="33"/>
      <c r="CP624" s="33"/>
      <c r="CQ624" s="33"/>
      <c r="CR624" s="33"/>
      <c r="CS624" s="33"/>
      <c r="CT624" s="33"/>
      <c r="CU624" s="33"/>
      <c r="CV624" s="33"/>
      <c r="CW624" s="33"/>
      <c r="CX624" s="33"/>
      <c r="CY624" s="33"/>
      <c r="CZ624" s="33"/>
      <c r="DA624" s="33"/>
      <c r="DB624" s="33"/>
      <c r="DC624" s="33"/>
      <c r="DD624" s="33"/>
      <c r="DE624" s="33"/>
      <c r="DF624" s="33"/>
      <c r="DG624" s="33"/>
      <c r="DH624" s="33"/>
      <c r="DI624" s="33"/>
      <c r="DJ624" s="33"/>
      <c r="DK624" s="33"/>
      <c r="DL624" s="33"/>
      <c r="DM624" s="33"/>
      <c r="DN624" s="33"/>
      <c r="DO624" s="33"/>
      <c r="DP624" s="33"/>
      <c r="DQ624" s="33"/>
      <c r="DR624" s="33"/>
      <c r="DS624" s="33"/>
      <c r="DT624" s="33"/>
      <c r="DU624" s="33"/>
      <c r="DV624" s="33"/>
      <c r="DW624" s="33"/>
      <c r="DX624" s="33"/>
      <c r="DY624" s="33"/>
      <c r="DZ624" s="33"/>
      <c r="EA624" s="33"/>
      <c r="EB624" s="33"/>
      <c r="EC624" s="33"/>
      <c r="ED624" s="33"/>
      <c r="EE624" s="33"/>
      <c r="EF624" s="33"/>
      <c r="EG624" s="33"/>
      <c r="EH624" s="33"/>
      <c r="EI624" s="33"/>
      <c r="EJ624" s="33"/>
      <c r="EK624" s="33"/>
      <c r="EL624" s="33"/>
      <c r="EM624" s="33"/>
      <c r="EN624" s="33"/>
      <c r="EO624" s="33"/>
      <c r="EP624" s="33"/>
      <c r="EQ624" s="33"/>
      <c r="ER624" s="33"/>
      <c r="ES624" s="33"/>
      <c r="ET624" s="33"/>
      <c r="EU624" s="33"/>
      <c r="EV624" s="33"/>
      <c r="EW624" s="33"/>
      <c r="EX624" s="33"/>
      <c r="EY624" s="33"/>
      <c r="EZ624" s="33"/>
      <c r="FA624" s="33"/>
      <c r="FB624" s="33"/>
      <c r="FC624" s="33"/>
      <c r="FD624" s="33"/>
      <c r="FE624" s="33"/>
      <c r="FF624" s="33"/>
      <c r="FG624" s="33"/>
      <c r="FH624" s="33"/>
      <c r="FI624" s="33"/>
      <c r="FJ624" s="33"/>
      <c r="FK624" s="33"/>
      <c r="FL624" s="33"/>
      <c r="FM624" s="33"/>
      <c r="FN624" s="33"/>
      <c r="FO624" s="33"/>
      <c r="FP624" s="33"/>
      <c r="FQ624" s="33"/>
      <c r="FR624" s="33"/>
      <c r="FS624" s="33"/>
      <c r="FT624" s="33"/>
      <c r="FU624" s="33"/>
      <c r="FV624" s="33"/>
      <c r="FW624" s="33"/>
      <c r="FX624" s="33"/>
      <c r="FY624" s="33"/>
      <c r="FZ624" s="33"/>
      <c r="GA624" s="33"/>
      <c r="GB624" s="33"/>
      <c r="GC624" s="33"/>
      <c r="GD624" s="33"/>
      <c r="GE624" s="33"/>
      <c r="GF624" s="33"/>
      <c r="GG624" s="33"/>
      <c r="GH624" s="33"/>
      <c r="GI624" s="33"/>
      <c r="GJ624" s="33"/>
      <c r="GK624" s="33"/>
      <c r="GL624" s="33"/>
      <c r="GM624" s="33"/>
      <c r="GN624" s="33"/>
      <c r="GO624" s="33"/>
      <c r="GP624" s="33"/>
      <c r="GQ624" s="33"/>
      <c r="GR624" s="33"/>
      <c r="GS624" s="33"/>
      <c r="GT624" s="33"/>
      <c r="GU624" s="33"/>
      <c r="GV624" s="33"/>
      <c r="GW624" s="33"/>
      <c r="GX624" s="33"/>
      <c r="GY624" s="33"/>
      <c r="GZ624" s="33"/>
      <c r="HA624" s="33"/>
      <c r="HB624" s="33"/>
      <c r="HC624" s="33"/>
      <c r="HD624" s="33"/>
      <c r="HE624" s="33"/>
      <c r="HF624" s="33"/>
      <c r="HG624" s="33"/>
      <c r="HH624" s="33"/>
      <c r="HI624" s="33"/>
      <c r="HJ624" s="33"/>
      <c r="HK624" s="33"/>
      <c r="HL624" s="33"/>
      <c r="HM624" s="33"/>
      <c r="HN624" s="33"/>
      <c r="HO624" s="33"/>
      <c r="HP624" s="33"/>
      <c r="HQ624" s="33"/>
      <c r="HR624" s="33"/>
      <c r="HS624" s="33"/>
      <c r="HT624" s="33"/>
      <c r="HU624" s="33"/>
      <c r="HV624" s="33"/>
      <c r="HW624" s="33"/>
      <c r="HX624" s="33"/>
      <c r="HY624" s="33"/>
      <c r="HZ624" s="33"/>
      <c r="IA624" s="33"/>
    </row>
    <row r="625" spans="2:243" s="40" customFormat="1" ht="47.25" x14ac:dyDescent="0.25">
      <c r="B625" s="177"/>
      <c r="C625" s="80">
        <v>618</v>
      </c>
      <c r="D625" s="80" t="s">
        <v>3327</v>
      </c>
      <c r="E625" s="42" t="s">
        <v>1757</v>
      </c>
      <c r="F625" s="42" t="s">
        <v>1749</v>
      </c>
      <c r="G625" s="80" t="s">
        <v>3966</v>
      </c>
      <c r="H625" s="43" t="s">
        <v>3832</v>
      </c>
      <c r="I625" s="133">
        <v>72500</v>
      </c>
      <c r="J625" s="38"/>
      <c r="K625" s="42" t="s">
        <v>3559</v>
      </c>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c r="AS625" s="33"/>
      <c r="AT625" s="33"/>
      <c r="AU625" s="33"/>
      <c r="AV625" s="33"/>
      <c r="AW625" s="33"/>
      <c r="AX625" s="33"/>
      <c r="AY625" s="33"/>
      <c r="AZ625" s="33"/>
      <c r="BA625" s="33"/>
      <c r="BB625" s="33"/>
      <c r="BC625" s="33"/>
      <c r="BD625" s="33"/>
      <c r="BE625" s="33"/>
      <c r="BF625" s="33"/>
      <c r="BG625" s="33"/>
      <c r="BH625" s="33"/>
      <c r="BI625" s="33"/>
      <c r="BJ625" s="33"/>
      <c r="BK625" s="33"/>
      <c r="BL625" s="33"/>
      <c r="BM625" s="33"/>
      <c r="BN625" s="33"/>
      <c r="BO625" s="33"/>
      <c r="BP625" s="33"/>
      <c r="BQ625" s="33"/>
      <c r="BR625" s="33"/>
      <c r="BS625" s="33"/>
      <c r="BT625" s="33"/>
      <c r="BU625" s="33"/>
      <c r="BV625" s="33"/>
      <c r="BW625" s="33"/>
      <c r="BX625" s="33"/>
      <c r="BY625" s="33"/>
      <c r="BZ625" s="33"/>
      <c r="CA625" s="33"/>
      <c r="CB625" s="33"/>
      <c r="CC625" s="33"/>
      <c r="CD625" s="33"/>
      <c r="CE625" s="33"/>
      <c r="CF625" s="33"/>
      <c r="CG625" s="33"/>
      <c r="CH625" s="33"/>
      <c r="CI625" s="33"/>
      <c r="CJ625" s="33"/>
      <c r="CK625" s="33"/>
      <c r="CL625" s="33"/>
      <c r="CM625" s="33"/>
      <c r="CN625" s="33"/>
      <c r="CO625" s="33"/>
      <c r="CP625" s="33"/>
      <c r="CQ625" s="33"/>
      <c r="CR625" s="33"/>
      <c r="CS625" s="33"/>
      <c r="CT625" s="33"/>
      <c r="CU625" s="33"/>
      <c r="CV625" s="33"/>
      <c r="CW625" s="33"/>
      <c r="CX625" s="33"/>
      <c r="CY625" s="33"/>
      <c r="CZ625" s="33"/>
      <c r="DA625" s="33"/>
      <c r="DB625" s="33"/>
      <c r="DC625" s="33"/>
      <c r="DD625" s="33"/>
      <c r="DE625" s="33"/>
      <c r="DF625" s="33"/>
      <c r="DG625" s="33"/>
      <c r="DH625" s="33"/>
      <c r="DI625" s="33"/>
      <c r="DJ625" s="33"/>
      <c r="DK625" s="33"/>
      <c r="DL625" s="33"/>
      <c r="DM625" s="33"/>
      <c r="DN625" s="33"/>
      <c r="DO625" s="33"/>
      <c r="DP625" s="33"/>
      <c r="DQ625" s="33"/>
      <c r="DR625" s="33"/>
      <c r="DS625" s="33"/>
      <c r="DT625" s="33"/>
      <c r="DU625" s="33"/>
      <c r="DV625" s="33"/>
      <c r="DW625" s="33"/>
      <c r="DX625" s="33"/>
      <c r="DY625" s="33"/>
      <c r="DZ625" s="33"/>
      <c r="EA625" s="33"/>
      <c r="EB625" s="33"/>
      <c r="EC625" s="33"/>
      <c r="ED625" s="33"/>
      <c r="EE625" s="33"/>
      <c r="EF625" s="33"/>
      <c r="EG625" s="33"/>
      <c r="EH625" s="33"/>
      <c r="EI625" s="33"/>
      <c r="EJ625" s="33"/>
      <c r="EK625" s="33"/>
      <c r="EL625" s="33"/>
      <c r="EM625" s="33"/>
      <c r="EN625" s="33"/>
      <c r="EO625" s="33"/>
      <c r="EP625" s="33"/>
      <c r="EQ625" s="33"/>
      <c r="ER625" s="33"/>
      <c r="ES625" s="33"/>
      <c r="ET625" s="33"/>
      <c r="EU625" s="33"/>
      <c r="EV625" s="33"/>
      <c r="EW625" s="33"/>
      <c r="EX625" s="33"/>
      <c r="EY625" s="33"/>
      <c r="EZ625" s="33"/>
      <c r="FA625" s="33"/>
      <c r="FB625" s="33"/>
      <c r="FC625" s="33"/>
      <c r="FD625" s="33"/>
      <c r="FE625" s="33"/>
      <c r="FF625" s="33"/>
      <c r="FG625" s="33"/>
      <c r="FH625" s="33"/>
      <c r="FI625" s="33"/>
      <c r="FJ625" s="33"/>
      <c r="FK625" s="33"/>
      <c r="FL625" s="33"/>
      <c r="FM625" s="33"/>
      <c r="FN625" s="33"/>
      <c r="FO625" s="33"/>
      <c r="FP625" s="33"/>
      <c r="FQ625" s="33"/>
      <c r="FR625" s="33"/>
      <c r="FS625" s="33"/>
      <c r="FT625" s="33"/>
      <c r="FU625" s="33"/>
      <c r="FV625" s="33"/>
      <c r="FW625" s="33"/>
      <c r="FX625" s="33"/>
      <c r="FY625" s="33"/>
      <c r="FZ625" s="33"/>
      <c r="GA625" s="33"/>
      <c r="GB625" s="33"/>
      <c r="GC625" s="33"/>
      <c r="GD625" s="33"/>
      <c r="GE625" s="33"/>
      <c r="GF625" s="33"/>
      <c r="GG625" s="33"/>
      <c r="GH625" s="33"/>
      <c r="GI625" s="33"/>
      <c r="GJ625" s="33"/>
      <c r="GK625" s="33"/>
      <c r="GL625" s="33"/>
      <c r="GM625" s="33"/>
      <c r="GN625" s="33"/>
      <c r="GO625" s="33"/>
      <c r="GP625" s="33"/>
      <c r="GQ625" s="33"/>
      <c r="GR625" s="33"/>
      <c r="GS625" s="33"/>
      <c r="GT625" s="33"/>
      <c r="GU625" s="33"/>
      <c r="GV625" s="33"/>
      <c r="GW625" s="33"/>
      <c r="GX625" s="33"/>
      <c r="GY625" s="33"/>
      <c r="GZ625" s="33"/>
      <c r="HA625" s="33"/>
      <c r="HB625" s="33"/>
      <c r="HC625" s="33"/>
      <c r="HD625" s="33"/>
      <c r="HE625" s="33"/>
      <c r="HF625" s="33"/>
      <c r="HG625" s="33"/>
      <c r="HH625" s="33"/>
      <c r="HI625" s="33"/>
      <c r="HJ625" s="33"/>
      <c r="HK625" s="33"/>
      <c r="HL625" s="33"/>
      <c r="HM625" s="33"/>
      <c r="HN625" s="33"/>
      <c r="HO625" s="33"/>
      <c r="HP625" s="33"/>
      <c r="HQ625" s="33"/>
      <c r="HR625" s="33"/>
      <c r="HS625" s="33"/>
      <c r="HT625" s="33"/>
      <c r="HU625" s="33"/>
      <c r="HV625" s="33"/>
      <c r="HW625" s="33"/>
      <c r="HX625" s="33"/>
      <c r="HY625" s="33"/>
      <c r="HZ625" s="33"/>
      <c r="IA625" s="33"/>
    </row>
    <row r="626" spans="2:243" s="40" customFormat="1" ht="31.5" x14ac:dyDescent="0.25">
      <c r="B626" s="177"/>
      <c r="C626" s="80">
        <v>619</v>
      </c>
      <c r="D626" s="80" t="s">
        <v>3327</v>
      </c>
      <c r="E626" s="42" t="s">
        <v>1757</v>
      </c>
      <c r="F626" s="42" t="s">
        <v>1750</v>
      </c>
      <c r="G626" s="36" t="s">
        <v>3967</v>
      </c>
      <c r="H626" s="43" t="s">
        <v>3832</v>
      </c>
      <c r="I626" s="133">
        <v>4750</v>
      </c>
      <c r="J626" s="38"/>
      <c r="K626" s="42" t="s">
        <v>3560</v>
      </c>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3"/>
      <c r="EV626" s="33"/>
      <c r="EW626" s="33"/>
      <c r="EX626" s="33"/>
      <c r="EY626" s="33"/>
      <c r="EZ626" s="33"/>
      <c r="FA626" s="33"/>
      <c r="FB626" s="33"/>
      <c r="FC626" s="33"/>
      <c r="FD626" s="33"/>
      <c r="FE626" s="33"/>
      <c r="FF626" s="33"/>
      <c r="FG626" s="33"/>
      <c r="FH626" s="33"/>
      <c r="FI626" s="33"/>
      <c r="FJ626" s="33"/>
      <c r="FK626" s="33"/>
      <c r="FL626" s="33"/>
      <c r="FM626" s="33"/>
      <c r="FN626" s="33"/>
      <c r="FO626" s="33"/>
      <c r="FP626" s="33"/>
      <c r="FQ626" s="33"/>
      <c r="FR626" s="33"/>
      <c r="FS626" s="33"/>
      <c r="FT626" s="33"/>
      <c r="FU626" s="33"/>
      <c r="FV626" s="33"/>
      <c r="FW626" s="33"/>
      <c r="FX626" s="33"/>
      <c r="FY626" s="33"/>
      <c r="FZ626" s="33"/>
      <c r="GA626" s="33"/>
      <c r="GB626" s="33"/>
      <c r="GC626" s="33"/>
      <c r="GD626" s="33"/>
      <c r="GE626" s="33"/>
      <c r="GF626" s="33"/>
      <c r="GG626" s="33"/>
      <c r="GH626" s="33"/>
      <c r="GI626" s="33"/>
      <c r="GJ626" s="33"/>
      <c r="GK626" s="33"/>
      <c r="GL626" s="33"/>
      <c r="GM626" s="33"/>
      <c r="GN626" s="33"/>
      <c r="GO626" s="33"/>
      <c r="GP626" s="33"/>
      <c r="GQ626" s="33"/>
      <c r="GR626" s="33"/>
      <c r="GS626" s="33"/>
      <c r="GT626" s="33"/>
      <c r="GU626" s="33"/>
      <c r="GV626" s="33"/>
      <c r="GW626" s="33"/>
      <c r="GX626" s="33"/>
      <c r="GY626" s="33"/>
      <c r="GZ626" s="33"/>
      <c r="HA626" s="33"/>
      <c r="HB626" s="33"/>
      <c r="HC626" s="33"/>
      <c r="HD626" s="33"/>
      <c r="HE626" s="33"/>
      <c r="HF626" s="33"/>
      <c r="HG626" s="33"/>
      <c r="HH626" s="33"/>
      <c r="HI626" s="33"/>
      <c r="HJ626" s="33"/>
      <c r="HK626" s="33"/>
      <c r="HL626" s="33"/>
      <c r="HM626" s="33"/>
      <c r="HN626" s="33"/>
      <c r="HO626" s="33"/>
      <c r="HP626" s="33"/>
      <c r="HQ626" s="33"/>
      <c r="HR626" s="33"/>
      <c r="HS626" s="33"/>
      <c r="HT626" s="33"/>
      <c r="HU626" s="33"/>
      <c r="HV626" s="33"/>
      <c r="HW626" s="33"/>
      <c r="HX626" s="33"/>
      <c r="HY626" s="33"/>
      <c r="HZ626" s="33"/>
      <c r="IA626" s="33"/>
    </row>
    <row r="627" spans="2:243" s="40" customFormat="1" ht="47.25" x14ac:dyDescent="0.25">
      <c r="B627" s="177"/>
      <c r="C627" s="80">
        <v>620</v>
      </c>
      <c r="D627" s="80" t="s">
        <v>3408</v>
      </c>
      <c r="E627" s="42" t="s">
        <v>1757</v>
      </c>
      <c r="F627" s="81" t="s">
        <v>1751</v>
      </c>
      <c r="G627" s="36" t="s">
        <v>3968</v>
      </c>
      <c r="H627" s="43" t="s">
        <v>3832</v>
      </c>
      <c r="I627" s="133">
        <v>323085</v>
      </c>
      <c r="J627" s="38"/>
      <c r="K627" s="42" t="s">
        <v>3561</v>
      </c>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c r="AS627" s="33"/>
      <c r="AT627" s="33"/>
      <c r="AU627" s="33"/>
      <c r="AV627" s="33"/>
      <c r="AW627" s="33"/>
      <c r="AX627" s="33"/>
      <c r="AY627" s="33"/>
      <c r="AZ627" s="33"/>
      <c r="BA627" s="33"/>
      <c r="BB627" s="33"/>
      <c r="BC627" s="33"/>
      <c r="BD627" s="33"/>
      <c r="BE627" s="33"/>
      <c r="BF627" s="33"/>
      <c r="BG627" s="33"/>
      <c r="BH627" s="33"/>
      <c r="BI627" s="33"/>
      <c r="BJ627" s="33"/>
      <c r="BK627" s="33"/>
      <c r="BL627" s="33"/>
      <c r="BM627" s="33"/>
      <c r="BN627" s="33"/>
      <c r="BO627" s="33"/>
      <c r="BP627" s="33"/>
      <c r="BQ627" s="33"/>
      <c r="BR627" s="33"/>
      <c r="BS627" s="33"/>
      <c r="BT627" s="33"/>
      <c r="BU627" s="33"/>
      <c r="BV627" s="33"/>
      <c r="BW627" s="33"/>
      <c r="BX627" s="33"/>
      <c r="BY627" s="33"/>
      <c r="BZ627" s="33"/>
      <c r="CA627" s="33"/>
      <c r="CB627" s="33"/>
      <c r="CC627" s="33"/>
      <c r="CD627" s="33"/>
      <c r="CE627" s="33"/>
      <c r="CF627" s="33"/>
      <c r="CG627" s="33"/>
      <c r="CH627" s="33"/>
      <c r="CI627" s="33"/>
      <c r="CJ627" s="33"/>
      <c r="CK627" s="33"/>
      <c r="CL627" s="33"/>
      <c r="CM627" s="33"/>
      <c r="CN627" s="33"/>
      <c r="CO627" s="33"/>
      <c r="CP627" s="33"/>
      <c r="CQ627" s="33"/>
      <c r="CR627" s="33"/>
      <c r="CS627" s="33"/>
      <c r="CT627" s="33"/>
      <c r="CU627" s="33"/>
      <c r="CV627" s="33"/>
      <c r="CW627" s="33"/>
      <c r="CX627" s="33"/>
      <c r="CY627" s="33"/>
      <c r="CZ627" s="33"/>
      <c r="DA627" s="33"/>
      <c r="DB627" s="33"/>
      <c r="DC627" s="33"/>
      <c r="DD627" s="33"/>
      <c r="DE627" s="33"/>
      <c r="DF627" s="33"/>
      <c r="DG627" s="33"/>
      <c r="DH627" s="33"/>
      <c r="DI627" s="33"/>
      <c r="DJ627" s="33"/>
      <c r="DK627" s="33"/>
      <c r="DL627" s="33"/>
      <c r="DM627" s="33"/>
      <c r="DN627" s="33"/>
      <c r="DO627" s="33"/>
      <c r="DP627" s="33"/>
      <c r="DQ627" s="33"/>
      <c r="DR627" s="33"/>
      <c r="DS627" s="33"/>
      <c r="DT627" s="33"/>
      <c r="DU627" s="33"/>
      <c r="DV627" s="33"/>
      <c r="DW627" s="33"/>
      <c r="DX627" s="33"/>
      <c r="DY627" s="33"/>
      <c r="DZ627" s="33"/>
      <c r="EA627" s="33"/>
      <c r="EB627" s="33"/>
      <c r="EC627" s="33"/>
      <c r="ED627" s="33"/>
      <c r="EE627" s="33"/>
      <c r="EF627" s="33"/>
      <c r="EG627" s="33"/>
      <c r="EH627" s="33"/>
      <c r="EI627" s="33"/>
      <c r="EJ627" s="33"/>
      <c r="EK627" s="33"/>
      <c r="EL627" s="33"/>
      <c r="EM627" s="33"/>
      <c r="EN627" s="33"/>
      <c r="EO627" s="33"/>
      <c r="EP627" s="33"/>
      <c r="EQ627" s="33"/>
      <c r="ER627" s="33"/>
      <c r="ES627" s="33"/>
      <c r="ET627" s="33"/>
      <c r="EU627" s="33"/>
      <c r="EV627" s="33"/>
      <c r="EW627" s="33"/>
      <c r="EX627" s="33"/>
      <c r="EY627" s="33"/>
      <c r="EZ627" s="33"/>
      <c r="FA627" s="33"/>
      <c r="FB627" s="33"/>
      <c r="FC627" s="33"/>
      <c r="FD627" s="33"/>
      <c r="FE627" s="33"/>
      <c r="FF627" s="33"/>
      <c r="FG627" s="33"/>
      <c r="FH627" s="33"/>
      <c r="FI627" s="33"/>
      <c r="FJ627" s="33"/>
      <c r="FK627" s="33"/>
      <c r="FL627" s="33"/>
      <c r="FM627" s="33"/>
      <c r="FN627" s="33"/>
      <c r="FO627" s="33"/>
      <c r="FP627" s="33"/>
      <c r="FQ627" s="33"/>
      <c r="FR627" s="33"/>
      <c r="FS627" s="33"/>
      <c r="FT627" s="33"/>
      <c r="FU627" s="33"/>
      <c r="FV627" s="33"/>
      <c r="FW627" s="33"/>
      <c r="FX627" s="33"/>
      <c r="FY627" s="33"/>
      <c r="FZ627" s="33"/>
      <c r="GA627" s="33"/>
      <c r="GB627" s="33"/>
      <c r="GC627" s="33"/>
      <c r="GD627" s="33"/>
      <c r="GE627" s="33"/>
      <c r="GF627" s="33"/>
      <c r="GG627" s="33"/>
      <c r="GH627" s="33"/>
      <c r="GI627" s="33"/>
      <c r="GJ627" s="33"/>
      <c r="GK627" s="33"/>
      <c r="GL627" s="33"/>
      <c r="GM627" s="33"/>
      <c r="GN627" s="33"/>
      <c r="GO627" s="33"/>
      <c r="GP627" s="33"/>
      <c r="GQ627" s="33"/>
      <c r="GR627" s="33"/>
      <c r="GS627" s="33"/>
      <c r="GT627" s="33"/>
      <c r="GU627" s="33"/>
      <c r="GV627" s="33"/>
      <c r="GW627" s="33"/>
      <c r="GX627" s="33"/>
      <c r="GY627" s="33"/>
      <c r="GZ627" s="33"/>
      <c r="HA627" s="33"/>
      <c r="HB627" s="33"/>
      <c r="HC627" s="33"/>
      <c r="HD627" s="33"/>
      <c r="HE627" s="33"/>
      <c r="HF627" s="33"/>
      <c r="HG627" s="33"/>
      <c r="HH627" s="33"/>
      <c r="HI627" s="33"/>
      <c r="HJ627" s="33"/>
      <c r="HK627" s="33"/>
      <c r="HL627" s="33"/>
      <c r="HM627" s="33"/>
      <c r="HN627" s="33"/>
      <c r="HO627" s="33"/>
      <c r="HP627" s="33"/>
      <c r="HQ627" s="33"/>
      <c r="HR627" s="33"/>
      <c r="HS627" s="33"/>
      <c r="HT627" s="33"/>
      <c r="HU627" s="33"/>
      <c r="HV627" s="33"/>
      <c r="HW627" s="33"/>
      <c r="HX627" s="33"/>
      <c r="HY627" s="33"/>
      <c r="HZ627" s="33"/>
      <c r="IA627" s="33"/>
    </row>
    <row r="628" spans="2:243" s="40" customFormat="1" ht="31.5" x14ac:dyDescent="0.25">
      <c r="B628" s="177"/>
      <c r="C628" s="80">
        <v>621</v>
      </c>
      <c r="D628" s="80" t="s">
        <v>3408</v>
      </c>
      <c r="E628" s="42" t="s">
        <v>1757</v>
      </c>
      <c r="F628" s="81" t="s">
        <v>1752</v>
      </c>
      <c r="G628" s="36" t="s">
        <v>3968</v>
      </c>
      <c r="H628" s="43" t="s">
        <v>3832</v>
      </c>
      <c r="I628" s="133">
        <v>354000</v>
      </c>
      <c r="J628" s="38"/>
      <c r="K628" s="42" t="s">
        <v>3562</v>
      </c>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c r="BD628" s="33"/>
      <c r="BE628" s="33"/>
      <c r="BF628" s="33"/>
      <c r="BG628" s="33"/>
      <c r="BH628" s="33"/>
      <c r="BI628" s="33"/>
      <c r="BJ628" s="33"/>
      <c r="BK628" s="33"/>
      <c r="BL628" s="33"/>
      <c r="BM628" s="33"/>
      <c r="BN628" s="33"/>
      <c r="BO628" s="33"/>
      <c r="BP628" s="33"/>
      <c r="BQ628" s="33"/>
      <c r="BR628" s="33"/>
      <c r="BS628" s="33"/>
      <c r="BT628" s="33"/>
      <c r="BU628" s="33"/>
      <c r="BV628" s="33"/>
      <c r="BW628" s="33"/>
      <c r="BX628" s="33"/>
      <c r="BY628" s="33"/>
      <c r="BZ628" s="33"/>
      <c r="CA628" s="33"/>
      <c r="CB628" s="33"/>
      <c r="CC628" s="33"/>
      <c r="CD628" s="33"/>
      <c r="CE628" s="33"/>
      <c r="CF628" s="33"/>
      <c r="CG628" s="33"/>
      <c r="CH628" s="33"/>
      <c r="CI628" s="33"/>
      <c r="CJ628" s="33"/>
      <c r="CK628" s="33"/>
      <c r="CL628" s="33"/>
      <c r="CM628" s="33"/>
      <c r="CN628" s="33"/>
      <c r="CO628" s="33"/>
      <c r="CP628" s="33"/>
      <c r="CQ628" s="33"/>
      <c r="CR628" s="33"/>
      <c r="CS628" s="33"/>
      <c r="CT628" s="33"/>
      <c r="CU628" s="33"/>
      <c r="CV628" s="33"/>
      <c r="CW628" s="33"/>
      <c r="CX628" s="33"/>
      <c r="CY628" s="33"/>
      <c r="CZ628" s="33"/>
      <c r="DA628" s="33"/>
      <c r="DB628" s="33"/>
      <c r="DC628" s="33"/>
      <c r="DD628" s="33"/>
      <c r="DE628" s="33"/>
      <c r="DF628" s="33"/>
      <c r="DG628" s="33"/>
      <c r="DH628" s="33"/>
      <c r="DI628" s="33"/>
      <c r="DJ628" s="33"/>
      <c r="DK628" s="33"/>
      <c r="DL628" s="33"/>
      <c r="DM628" s="33"/>
      <c r="DN628" s="33"/>
      <c r="DO628" s="33"/>
      <c r="DP628" s="33"/>
      <c r="DQ628" s="33"/>
      <c r="DR628" s="33"/>
      <c r="DS628" s="33"/>
      <c r="DT628" s="33"/>
      <c r="DU628" s="33"/>
      <c r="DV628" s="33"/>
      <c r="DW628" s="33"/>
      <c r="DX628" s="33"/>
      <c r="DY628" s="33"/>
      <c r="DZ628" s="33"/>
      <c r="EA628" s="33"/>
      <c r="EB628" s="33"/>
      <c r="EC628" s="33"/>
      <c r="ED628" s="33"/>
      <c r="EE628" s="33"/>
      <c r="EF628" s="33"/>
      <c r="EG628" s="33"/>
      <c r="EH628" s="33"/>
      <c r="EI628" s="33"/>
      <c r="EJ628" s="33"/>
      <c r="EK628" s="33"/>
      <c r="EL628" s="33"/>
      <c r="EM628" s="33"/>
      <c r="EN628" s="33"/>
      <c r="EO628" s="33"/>
      <c r="EP628" s="33"/>
      <c r="EQ628" s="33"/>
      <c r="ER628" s="33"/>
      <c r="ES628" s="33"/>
      <c r="ET628" s="33"/>
      <c r="EU628" s="33"/>
      <c r="EV628" s="33"/>
      <c r="EW628" s="33"/>
      <c r="EX628" s="33"/>
      <c r="EY628" s="33"/>
      <c r="EZ628" s="33"/>
      <c r="FA628" s="33"/>
      <c r="FB628" s="33"/>
      <c r="FC628" s="33"/>
      <c r="FD628" s="33"/>
      <c r="FE628" s="33"/>
      <c r="FF628" s="33"/>
      <c r="FG628" s="33"/>
      <c r="FH628" s="33"/>
      <c r="FI628" s="33"/>
      <c r="FJ628" s="33"/>
      <c r="FK628" s="33"/>
      <c r="FL628" s="33"/>
      <c r="FM628" s="33"/>
      <c r="FN628" s="33"/>
      <c r="FO628" s="33"/>
      <c r="FP628" s="33"/>
      <c r="FQ628" s="33"/>
      <c r="FR628" s="33"/>
      <c r="FS628" s="33"/>
      <c r="FT628" s="33"/>
      <c r="FU628" s="33"/>
      <c r="FV628" s="33"/>
      <c r="FW628" s="33"/>
      <c r="FX628" s="33"/>
      <c r="FY628" s="33"/>
      <c r="FZ628" s="33"/>
      <c r="GA628" s="33"/>
      <c r="GB628" s="33"/>
      <c r="GC628" s="33"/>
      <c r="GD628" s="33"/>
      <c r="GE628" s="33"/>
      <c r="GF628" s="33"/>
      <c r="GG628" s="33"/>
      <c r="GH628" s="33"/>
      <c r="GI628" s="33"/>
      <c r="GJ628" s="33"/>
      <c r="GK628" s="33"/>
      <c r="GL628" s="33"/>
      <c r="GM628" s="33"/>
      <c r="GN628" s="33"/>
      <c r="GO628" s="33"/>
      <c r="GP628" s="33"/>
      <c r="GQ628" s="33"/>
      <c r="GR628" s="33"/>
      <c r="GS628" s="33"/>
      <c r="GT628" s="33"/>
      <c r="GU628" s="33"/>
      <c r="GV628" s="33"/>
      <c r="GW628" s="33"/>
      <c r="GX628" s="33"/>
      <c r="GY628" s="33"/>
      <c r="GZ628" s="33"/>
      <c r="HA628" s="33"/>
      <c r="HB628" s="33"/>
      <c r="HC628" s="33"/>
      <c r="HD628" s="33"/>
      <c r="HE628" s="33"/>
      <c r="HF628" s="33"/>
      <c r="HG628" s="33"/>
      <c r="HH628" s="33"/>
      <c r="HI628" s="33"/>
      <c r="HJ628" s="33"/>
      <c r="HK628" s="33"/>
      <c r="HL628" s="33"/>
      <c r="HM628" s="33"/>
      <c r="HN628" s="33"/>
      <c r="HO628" s="33"/>
      <c r="HP628" s="33"/>
      <c r="HQ628" s="33"/>
      <c r="HR628" s="33"/>
      <c r="HS628" s="33"/>
      <c r="HT628" s="33"/>
      <c r="HU628" s="33"/>
      <c r="HV628" s="33"/>
      <c r="HW628" s="33"/>
      <c r="HX628" s="33"/>
      <c r="HY628" s="33"/>
      <c r="HZ628" s="33"/>
      <c r="IA628" s="33"/>
    </row>
    <row r="629" spans="2:243" s="40" customFormat="1" ht="31.5" x14ac:dyDescent="0.25">
      <c r="B629" s="177"/>
      <c r="C629" s="80">
        <v>622</v>
      </c>
      <c r="D629" s="80" t="s">
        <v>4249</v>
      </c>
      <c r="E629" s="42" t="s">
        <v>1757</v>
      </c>
      <c r="F629" s="81" t="s">
        <v>1421</v>
      </c>
      <c r="G629" s="36" t="s">
        <v>3969</v>
      </c>
      <c r="H629" s="43">
        <v>41699</v>
      </c>
      <c r="I629" s="133">
        <v>3500</v>
      </c>
      <c r="J629" s="38"/>
      <c r="K629" s="42" t="s">
        <v>3563</v>
      </c>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c r="AS629" s="33"/>
      <c r="AT629" s="33"/>
      <c r="AU629" s="33"/>
      <c r="AV629" s="33"/>
      <c r="AW629" s="33"/>
      <c r="AX629" s="33"/>
      <c r="AY629" s="33"/>
      <c r="AZ629" s="33"/>
      <c r="BA629" s="33"/>
      <c r="BB629" s="33"/>
      <c r="BC629" s="33"/>
      <c r="BD629" s="33"/>
      <c r="BE629" s="33"/>
      <c r="BF629" s="33"/>
      <c r="BG629" s="33"/>
      <c r="BH629" s="33"/>
      <c r="BI629" s="33"/>
      <c r="BJ629" s="33"/>
      <c r="BK629" s="33"/>
      <c r="BL629" s="33"/>
      <c r="BM629" s="33"/>
      <c r="BN629" s="33"/>
      <c r="BO629" s="33"/>
      <c r="BP629" s="33"/>
      <c r="BQ629" s="33"/>
      <c r="BR629" s="33"/>
      <c r="BS629" s="33"/>
      <c r="BT629" s="33"/>
      <c r="BU629" s="33"/>
      <c r="BV629" s="33"/>
      <c r="BW629" s="33"/>
      <c r="BX629" s="33"/>
      <c r="BY629" s="33"/>
      <c r="BZ629" s="33"/>
      <c r="CA629" s="33"/>
      <c r="CB629" s="33"/>
      <c r="CC629" s="33"/>
      <c r="CD629" s="33"/>
      <c r="CE629" s="33"/>
      <c r="CF629" s="33"/>
      <c r="CG629" s="33"/>
      <c r="CH629" s="33"/>
      <c r="CI629" s="33"/>
      <c r="CJ629" s="33"/>
      <c r="CK629" s="33"/>
      <c r="CL629" s="33"/>
      <c r="CM629" s="33"/>
      <c r="CN629" s="33"/>
      <c r="CO629" s="33"/>
      <c r="CP629" s="33"/>
      <c r="CQ629" s="33"/>
      <c r="CR629" s="33"/>
      <c r="CS629" s="33"/>
      <c r="CT629" s="33"/>
      <c r="CU629" s="33"/>
      <c r="CV629" s="33"/>
      <c r="CW629" s="33"/>
      <c r="CX629" s="33"/>
      <c r="CY629" s="33"/>
      <c r="CZ629" s="33"/>
      <c r="DA629" s="33"/>
      <c r="DB629" s="33"/>
      <c r="DC629" s="33"/>
      <c r="DD629" s="33"/>
      <c r="DE629" s="33"/>
      <c r="DF629" s="33"/>
      <c r="DG629" s="33"/>
      <c r="DH629" s="33"/>
      <c r="DI629" s="33"/>
      <c r="DJ629" s="33"/>
      <c r="DK629" s="33"/>
      <c r="DL629" s="33"/>
      <c r="DM629" s="33"/>
      <c r="DN629" s="33"/>
      <c r="DO629" s="33"/>
      <c r="DP629" s="33"/>
      <c r="DQ629" s="33"/>
      <c r="DR629" s="33"/>
      <c r="DS629" s="33"/>
      <c r="DT629" s="33"/>
      <c r="DU629" s="33"/>
      <c r="DV629" s="33"/>
      <c r="DW629" s="33"/>
      <c r="DX629" s="33"/>
      <c r="DY629" s="33"/>
      <c r="DZ629" s="33"/>
      <c r="EA629" s="33"/>
      <c r="EB629" s="33"/>
      <c r="EC629" s="33"/>
      <c r="ED629" s="33"/>
      <c r="EE629" s="33"/>
      <c r="EF629" s="33"/>
      <c r="EG629" s="33"/>
      <c r="EH629" s="33"/>
      <c r="EI629" s="33"/>
      <c r="EJ629" s="33"/>
      <c r="EK629" s="33"/>
      <c r="EL629" s="33"/>
      <c r="EM629" s="33"/>
      <c r="EN629" s="33"/>
      <c r="EO629" s="33"/>
      <c r="EP629" s="33"/>
      <c r="EQ629" s="33"/>
      <c r="ER629" s="33"/>
      <c r="ES629" s="33"/>
      <c r="ET629" s="33"/>
      <c r="EU629" s="33"/>
      <c r="EV629" s="33"/>
      <c r="EW629" s="33"/>
      <c r="EX629" s="33"/>
      <c r="EY629" s="33"/>
      <c r="EZ629" s="33"/>
      <c r="FA629" s="33"/>
      <c r="FB629" s="33"/>
      <c r="FC629" s="33"/>
      <c r="FD629" s="33"/>
      <c r="FE629" s="33"/>
      <c r="FF629" s="33"/>
      <c r="FG629" s="33"/>
      <c r="FH629" s="33"/>
      <c r="FI629" s="33"/>
      <c r="FJ629" s="33"/>
      <c r="FK629" s="33"/>
      <c r="FL629" s="33"/>
      <c r="FM629" s="33"/>
      <c r="FN629" s="33"/>
      <c r="FO629" s="33"/>
      <c r="FP629" s="33"/>
      <c r="FQ629" s="33"/>
      <c r="FR629" s="33"/>
      <c r="FS629" s="33"/>
      <c r="FT629" s="33"/>
      <c r="FU629" s="33"/>
      <c r="FV629" s="33"/>
      <c r="FW629" s="33"/>
      <c r="FX629" s="33"/>
      <c r="FY629" s="33"/>
      <c r="FZ629" s="33"/>
      <c r="GA629" s="33"/>
      <c r="GB629" s="33"/>
      <c r="GC629" s="33"/>
      <c r="GD629" s="33"/>
      <c r="GE629" s="33"/>
      <c r="GF629" s="33"/>
      <c r="GG629" s="33"/>
      <c r="GH629" s="33"/>
      <c r="GI629" s="33"/>
      <c r="GJ629" s="33"/>
      <c r="GK629" s="33"/>
      <c r="GL629" s="33"/>
      <c r="GM629" s="33"/>
      <c r="GN629" s="33"/>
      <c r="GO629" s="33"/>
      <c r="GP629" s="33"/>
      <c r="GQ629" s="33"/>
      <c r="GR629" s="33"/>
      <c r="GS629" s="33"/>
      <c r="GT629" s="33"/>
      <c r="GU629" s="33"/>
      <c r="GV629" s="33"/>
      <c r="GW629" s="33"/>
      <c r="GX629" s="33"/>
      <c r="GY629" s="33"/>
      <c r="GZ629" s="33"/>
      <c r="HA629" s="33"/>
      <c r="HB629" s="33"/>
      <c r="HC629" s="33"/>
      <c r="HD629" s="33"/>
      <c r="HE629" s="33"/>
      <c r="HF629" s="33"/>
      <c r="HG629" s="33"/>
      <c r="HH629" s="33"/>
      <c r="HI629" s="33"/>
      <c r="HJ629" s="33"/>
      <c r="HK629" s="33"/>
      <c r="HL629" s="33"/>
      <c r="HM629" s="33"/>
      <c r="HN629" s="33"/>
      <c r="HO629" s="33"/>
      <c r="HP629" s="33"/>
      <c r="HQ629" s="33"/>
      <c r="HR629" s="33"/>
      <c r="HS629" s="33"/>
      <c r="HT629" s="33"/>
      <c r="HU629" s="33"/>
      <c r="HV629" s="33"/>
      <c r="HW629" s="33"/>
      <c r="HX629" s="33"/>
      <c r="HY629" s="33"/>
      <c r="HZ629" s="33"/>
      <c r="IA629" s="33"/>
    </row>
    <row r="630" spans="2:243" s="40" customFormat="1" ht="47.25" x14ac:dyDescent="0.25">
      <c r="B630" s="177"/>
      <c r="C630" s="80">
        <v>623</v>
      </c>
      <c r="D630" s="80" t="s">
        <v>3409</v>
      </c>
      <c r="E630" s="42" t="s">
        <v>1757</v>
      </c>
      <c r="F630" s="81" t="s">
        <v>1753</v>
      </c>
      <c r="G630" s="36" t="s">
        <v>3970</v>
      </c>
      <c r="H630" s="43" t="s">
        <v>3832</v>
      </c>
      <c r="I630" s="133">
        <v>51900</v>
      </c>
      <c r="J630" s="38"/>
      <c r="K630" s="42" t="s">
        <v>3564</v>
      </c>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c r="AS630" s="33"/>
      <c r="AT630" s="33"/>
      <c r="AU630" s="33"/>
      <c r="AV630" s="33"/>
      <c r="AW630" s="33"/>
      <c r="AX630" s="33"/>
      <c r="AY630" s="33"/>
      <c r="AZ630" s="33"/>
      <c r="BA630" s="33"/>
      <c r="BB630" s="33"/>
      <c r="BC630" s="33"/>
      <c r="BD630" s="33"/>
      <c r="BE630" s="33"/>
      <c r="BF630" s="33"/>
      <c r="BG630" s="33"/>
      <c r="BH630" s="33"/>
      <c r="BI630" s="33"/>
      <c r="BJ630" s="33"/>
      <c r="BK630" s="33"/>
      <c r="BL630" s="33"/>
      <c r="BM630" s="33"/>
      <c r="BN630" s="33"/>
      <c r="BO630" s="33"/>
      <c r="BP630" s="33"/>
      <c r="BQ630" s="33"/>
      <c r="BR630" s="33"/>
      <c r="BS630" s="33"/>
      <c r="BT630" s="33"/>
      <c r="BU630" s="33"/>
      <c r="BV630" s="33"/>
      <c r="BW630" s="33"/>
      <c r="BX630" s="33"/>
      <c r="BY630" s="33"/>
      <c r="BZ630" s="33"/>
      <c r="CA630" s="33"/>
      <c r="CB630" s="33"/>
      <c r="CC630" s="33"/>
      <c r="CD630" s="33"/>
      <c r="CE630" s="33"/>
      <c r="CF630" s="33"/>
      <c r="CG630" s="33"/>
      <c r="CH630" s="33"/>
      <c r="CI630" s="33"/>
      <c r="CJ630" s="33"/>
      <c r="CK630" s="33"/>
      <c r="CL630" s="33"/>
      <c r="CM630" s="33"/>
      <c r="CN630" s="33"/>
      <c r="CO630" s="33"/>
      <c r="CP630" s="33"/>
      <c r="CQ630" s="33"/>
      <c r="CR630" s="33"/>
      <c r="CS630" s="33"/>
      <c r="CT630" s="33"/>
      <c r="CU630" s="33"/>
      <c r="CV630" s="33"/>
      <c r="CW630" s="33"/>
      <c r="CX630" s="33"/>
      <c r="CY630" s="33"/>
      <c r="CZ630" s="33"/>
      <c r="DA630" s="33"/>
      <c r="DB630" s="33"/>
      <c r="DC630" s="33"/>
      <c r="DD630" s="33"/>
      <c r="DE630" s="33"/>
      <c r="DF630" s="33"/>
      <c r="DG630" s="33"/>
      <c r="DH630" s="33"/>
      <c r="DI630" s="33"/>
      <c r="DJ630" s="33"/>
      <c r="DK630" s="33"/>
      <c r="DL630" s="33"/>
      <c r="DM630" s="33"/>
      <c r="DN630" s="33"/>
      <c r="DO630" s="33"/>
      <c r="DP630" s="33"/>
      <c r="DQ630" s="33"/>
      <c r="DR630" s="33"/>
      <c r="DS630" s="33"/>
      <c r="DT630" s="33"/>
      <c r="DU630" s="33"/>
      <c r="DV630" s="33"/>
      <c r="DW630" s="33"/>
      <c r="DX630" s="33"/>
      <c r="DY630" s="33"/>
      <c r="DZ630" s="33"/>
      <c r="EA630" s="33"/>
      <c r="EB630" s="33"/>
      <c r="EC630" s="33"/>
      <c r="ED630" s="33"/>
      <c r="EE630" s="33"/>
      <c r="EF630" s="33"/>
      <c r="EG630" s="33"/>
      <c r="EH630" s="33"/>
      <c r="EI630" s="33"/>
      <c r="EJ630" s="33"/>
      <c r="EK630" s="33"/>
      <c r="EL630" s="33"/>
      <c r="EM630" s="33"/>
      <c r="EN630" s="33"/>
      <c r="EO630" s="33"/>
      <c r="EP630" s="33"/>
      <c r="EQ630" s="33"/>
      <c r="ER630" s="33"/>
      <c r="ES630" s="33"/>
      <c r="ET630" s="33"/>
      <c r="EU630" s="33"/>
      <c r="EV630" s="33"/>
      <c r="EW630" s="33"/>
      <c r="EX630" s="33"/>
      <c r="EY630" s="33"/>
      <c r="EZ630" s="33"/>
      <c r="FA630" s="33"/>
      <c r="FB630" s="33"/>
      <c r="FC630" s="33"/>
      <c r="FD630" s="33"/>
      <c r="FE630" s="33"/>
      <c r="FF630" s="33"/>
      <c r="FG630" s="33"/>
      <c r="FH630" s="33"/>
      <c r="FI630" s="33"/>
      <c r="FJ630" s="33"/>
      <c r="FK630" s="33"/>
      <c r="FL630" s="33"/>
      <c r="FM630" s="33"/>
      <c r="FN630" s="33"/>
      <c r="FO630" s="33"/>
      <c r="FP630" s="33"/>
      <c r="FQ630" s="33"/>
      <c r="FR630" s="33"/>
      <c r="FS630" s="33"/>
      <c r="FT630" s="33"/>
      <c r="FU630" s="33"/>
      <c r="FV630" s="33"/>
      <c r="FW630" s="33"/>
      <c r="FX630" s="33"/>
      <c r="FY630" s="33"/>
      <c r="FZ630" s="33"/>
      <c r="GA630" s="33"/>
      <c r="GB630" s="33"/>
      <c r="GC630" s="33"/>
      <c r="GD630" s="33"/>
      <c r="GE630" s="33"/>
      <c r="GF630" s="33"/>
      <c r="GG630" s="33"/>
      <c r="GH630" s="33"/>
      <c r="GI630" s="33"/>
      <c r="GJ630" s="33"/>
      <c r="GK630" s="33"/>
      <c r="GL630" s="33"/>
      <c r="GM630" s="33"/>
      <c r="GN630" s="33"/>
      <c r="GO630" s="33"/>
      <c r="GP630" s="33"/>
      <c r="GQ630" s="33"/>
      <c r="GR630" s="33"/>
      <c r="GS630" s="33"/>
      <c r="GT630" s="33"/>
      <c r="GU630" s="33"/>
      <c r="GV630" s="33"/>
      <c r="GW630" s="33"/>
      <c r="GX630" s="33"/>
      <c r="GY630" s="33"/>
      <c r="GZ630" s="33"/>
      <c r="HA630" s="33"/>
      <c r="HB630" s="33"/>
      <c r="HC630" s="33"/>
      <c r="HD630" s="33"/>
      <c r="HE630" s="33"/>
      <c r="HF630" s="33"/>
      <c r="HG630" s="33"/>
      <c r="HH630" s="33"/>
      <c r="HI630" s="33"/>
      <c r="HJ630" s="33"/>
      <c r="HK630" s="33"/>
      <c r="HL630" s="33"/>
      <c r="HM630" s="33"/>
      <c r="HN630" s="33"/>
      <c r="HO630" s="33"/>
      <c r="HP630" s="33"/>
      <c r="HQ630" s="33"/>
      <c r="HR630" s="33"/>
      <c r="HS630" s="33"/>
      <c r="HT630" s="33"/>
      <c r="HU630" s="33"/>
      <c r="HV630" s="33"/>
      <c r="HW630" s="33"/>
      <c r="HX630" s="33"/>
      <c r="HY630" s="33"/>
      <c r="HZ630" s="33"/>
      <c r="IA630" s="33"/>
    </row>
    <row r="631" spans="2:243" s="40" customFormat="1" ht="47.25" x14ac:dyDescent="0.25">
      <c r="B631" s="177"/>
      <c r="C631" s="80">
        <v>624</v>
      </c>
      <c r="D631" s="80" t="s">
        <v>3410</v>
      </c>
      <c r="E631" s="42" t="s">
        <v>1757</v>
      </c>
      <c r="F631" s="81" t="s">
        <v>1754</v>
      </c>
      <c r="G631" s="36" t="s">
        <v>3971</v>
      </c>
      <c r="H631" s="43" t="s">
        <v>3832</v>
      </c>
      <c r="I631" s="133">
        <v>35500</v>
      </c>
      <c r="J631" s="38"/>
      <c r="K631" s="42" t="s">
        <v>3565</v>
      </c>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c r="AS631" s="33"/>
      <c r="AT631" s="33"/>
      <c r="AU631" s="33"/>
      <c r="AV631" s="33"/>
      <c r="AW631" s="33"/>
      <c r="AX631" s="33"/>
      <c r="AY631" s="33"/>
      <c r="AZ631" s="33"/>
      <c r="BA631" s="33"/>
      <c r="BB631" s="33"/>
      <c r="BC631" s="33"/>
      <c r="BD631" s="33"/>
      <c r="BE631" s="33"/>
      <c r="BF631" s="33"/>
      <c r="BG631" s="33"/>
      <c r="BH631" s="33"/>
      <c r="BI631" s="33"/>
      <c r="BJ631" s="33"/>
      <c r="BK631" s="33"/>
      <c r="BL631" s="33"/>
      <c r="BM631" s="33"/>
      <c r="BN631" s="33"/>
      <c r="BO631" s="33"/>
      <c r="BP631" s="33"/>
      <c r="BQ631" s="33"/>
      <c r="BR631" s="33"/>
      <c r="BS631" s="33"/>
      <c r="BT631" s="33"/>
      <c r="BU631" s="33"/>
      <c r="BV631" s="33"/>
      <c r="BW631" s="33"/>
      <c r="BX631" s="33"/>
      <c r="BY631" s="33"/>
      <c r="BZ631" s="33"/>
      <c r="CA631" s="33"/>
      <c r="CB631" s="33"/>
      <c r="CC631" s="33"/>
      <c r="CD631" s="33"/>
      <c r="CE631" s="33"/>
      <c r="CF631" s="33"/>
      <c r="CG631" s="33"/>
      <c r="CH631" s="33"/>
      <c r="CI631" s="33"/>
      <c r="CJ631" s="33"/>
      <c r="CK631" s="33"/>
      <c r="CL631" s="33"/>
      <c r="CM631" s="33"/>
      <c r="CN631" s="33"/>
      <c r="CO631" s="33"/>
      <c r="CP631" s="33"/>
      <c r="CQ631" s="33"/>
      <c r="CR631" s="33"/>
      <c r="CS631" s="33"/>
      <c r="CT631" s="33"/>
      <c r="CU631" s="33"/>
      <c r="CV631" s="33"/>
      <c r="CW631" s="33"/>
      <c r="CX631" s="33"/>
      <c r="CY631" s="33"/>
      <c r="CZ631" s="33"/>
      <c r="DA631" s="33"/>
      <c r="DB631" s="33"/>
      <c r="DC631" s="33"/>
      <c r="DD631" s="33"/>
      <c r="DE631" s="33"/>
      <c r="DF631" s="33"/>
      <c r="DG631" s="33"/>
      <c r="DH631" s="33"/>
      <c r="DI631" s="33"/>
      <c r="DJ631" s="33"/>
      <c r="DK631" s="33"/>
      <c r="DL631" s="33"/>
      <c r="DM631" s="33"/>
      <c r="DN631" s="33"/>
      <c r="DO631" s="33"/>
      <c r="DP631" s="33"/>
      <c r="DQ631" s="33"/>
      <c r="DR631" s="33"/>
      <c r="DS631" s="33"/>
      <c r="DT631" s="33"/>
      <c r="DU631" s="33"/>
      <c r="DV631" s="33"/>
      <c r="DW631" s="33"/>
      <c r="DX631" s="33"/>
      <c r="DY631" s="33"/>
      <c r="DZ631" s="33"/>
      <c r="EA631" s="33"/>
      <c r="EB631" s="33"/>
      <c r="EC631" s="33"/>
      <c r="ED631" s="33"/>
      <c r="EE631" s="33"/>
      <c r="EF631" s="33"/>
      <c r="EG631" s="33"/>
      <c r="EH631" s="33"/>
      <c r="EI631" s="33"/>
      <c r="EJ631" s="33"/>
      <c r="EK631" s="33"/>
      <c r="EL631" s="33"/>
      <c r="EM631" s="33"/>
      <c r="EN631" s="33"/>
      <c r="EO631" s="33"/>
      <c r="EP631" s="33"/>
      <c r="EQ631" s="33"/>
      <c r="ER631" s="33"/>
      <c r="ES631" s="33"/>
      <c r="ET631" s="33"/>
      <c r="EU631" s="33"/>
      <c r="EV631" s="33"/>
      <c r="EW631" s="33"/>
      <c r="EX631" s="33"/>
      <c r="EY631" s="33"/>
      <c r="EZ631" s="33"/>
      <c r="FA631" s="33"/>
      <c r="FB631" s="33"/>
      <c r="FC631" s="33"/>
      <c r="FD631" s="33"/>
      <c r="FE631" s="33"/>
      <c r="FF631" s="33"/>
      <c r="FG631" s="33"/>
      <c r="FH631" s="33"/>
      <c r="FI631" s="33"/>
      <c r="FJ631" s="33"/>
      <c r="FK631" s="33"/>
      <c r="FL631" s="33"/>
      <c r="FM631" s="33"/>
      <c r="FN631" s="33"/>
      <c r="FO631" s="33"/>
      <c r="FP631" s="33"/>
      <c r="FQ631" s="33"/>
      <c r="FR631" s="33"/>
      <c r="FS631" s="33"/>
      <c r="FT631" s="33"/>
      <c r="FU631" s="33"/>
      <c r="FV631" s="33"/>
      <c r="FW631" s="33"/>
      <c r="FX631" s="33"/>
      <c r="FY631" s="33"/>
      <c r="FZ631" s="33"/>
      <c r="GA631" s="33"/>
      <c r="GB631" s="33"/>
      <c r="GC631" s="33"/>
      <c r="GD631" s="33"/>
      <c r="GE631" s="33"/>
      <c r="GF631" s="33"/>
      <c r="GG631" s="33"/>
      <c r="GH631" s="33"/>
      <c r="GI631" s="33"/>
      <c r="GJ631" s="33"/>
      <c r="GK631" s="33"/>
      <c r="GL631" s="33"/>
      <c r="GM631" s="33"/>
      <c r="GN631" s="33"/>
      <c r="GO631" s="33"/>
      <c r="GP631" s="33"/>
      <c r="GQ631" s="33"/>
      <c r="GR631" s="33"/>
      <c r="GS631" s="33"/>
      <c r="GT631" s="33"/>
      <c r="GU631" s="33"/>
      <c r="GV631" s="33"/>
      <c r="GW631" s="33"/>
      <c r="GX631" s="33"/>
      <c r="GY631" s="33"/>
      <c r="GZ631" s="33"/>
      <c r="HA631" s="33"/>
      <c r="HB631" s="33"/>
      <c r="HC631" s="33"/>
      <c r="HD631" s="33"/>
      <c r="HE631" s="33"/>
      <c r="HF631" s="33"/>
      <c r="HG631" s="33"/>
      <c r="HH631" s="33"/>
      <c r="HI631" s="33"/>
      <c r="HJ631" s="33"/>
      <c r="HK631" s="33"/>
      <c r="HL631" s="33"/>
      <c r="HM631" s="33"/>
      <c r="HN631" s="33"/>
      <c r="HO631" s="33"/>
      <c r="HP631" s="33"/>
      <c r="HQ631" s="33"/>
      <c r="HR631" s="33"/>
      <c r="HS631" s="33"/>
      <c r="HT631" s="33"/>
      <c r="HU631" s="33"/>
      <c r="HV631" s="33"/>
      <c r="HW631" s="33"/>
      <c r="HX631" s="33"/>
      <c r="HY631" s="33"/>
      <c r="HZ631" s="33"/>
      <c r="IA631" s="33"/>
    </row>
    <row r="632" spans="2:243" s="40" customFormat="1" ht="47.25" x14ac:dyDescent="0.25">
      <c r="B632" s="177"/>
      <c r="C632" s="80">
        <v>625</v>
      </c>
      <c r="D632" s="80" t="s">
        <v>3410</v>
      </c>
      <c r="E632" s="42" t="s">
        <v>1757</v>
      </c>
      <c r="F632" s="81" t="s">
        <v>1755</v>
      </c>
      <c r="G632" s="36" t="s">
        <v>3971</v>
      </c>
      <c r="H632" s="43" t="s">
        <v>3832</v>
      </c>
      <c r="I632" s="133">
        <f>36800+65900</f>
        <v>102700</v>
      </c>
      <c r="J632" s="38"/>
      <c r="K632" s="42" t="s">
        <v>3566</v>
      </c>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c r="AS632" s="33"/>
      <c r="AT632" s="33"/>
      <c r="AU632" s="33"/>
      <c r="AV632" s="33"/>
      <c r="AW632" s="33"/>
      <c r="AX632" s="33"/>
      <c r="AY632" s="33"/>
      <c r="AZ632" s="33"/>
      <c r="BA632" s="33"/>
      <c r="BB632" s="33"/>
      <c r="BC632" s="33"/>
      <c r="BD632" s="33"/>
      <c r="BE632" s="33"/>
      <c r="BF632" s="33"/>
      <c r="BG632" s="33"/>
      <c r="BH632" s="33"/>
      <c r="BI632" s="33"/>
      <c r="BJ632" s="33"/>
      <c r="BK632" s="33"/>
      <c r="BL632" s="33"/>
      <c r="BM632" s="33"/>
      <c r="BN632" s="33"/>
      <c r="BO632" s="33"/>
      <c r="BP632" s="33"/>
      <c r="BQ632" s="33"/>
      <c r="BR632" s="33"/>
      <c r="BS632" s="33"/>
      <c r="BT632" s="33"/>
      <c r="BU632" s="33"/>
      <c r="BV632" s="33"/>
      <c r="BW632" s="33"/>
      <c r="BX632" s="33"/>
      <c r="BY632" s="33"/>
      <c r="BZ632" s="33"/>
      <c r="CA632" s="33"/>
      <c r="CB632" s="33"/>
      <c r="CC632" s="33"/>
      <c r="CD632" s="33"/>
      <c r="CE632" s="33"/>
      <c r="CF632" s="33"/>
      <c r="CG632" s="33"/>
      <c r="CH632" s="33"/>
      <c r="CI632" s="33"/>
      <c r="CJ632" s="33"/>
      <c r="CK632" s="33"/>
      <c r="CL632" s="33"/>
      <c r="CM632" s="33"/>
      <c r="CN632" s="33"/>
      <c r="CO632" s="33"/>
      <c r="CP632" s="33"/>
      <c r="CQ632" s="33"/>
      <c r="CR632" s="33"/>
      <c r="CS632" s="33"/>
      <c r="CT632" s="33"/>
      <c r="CU632" s="33"/>
      <c r="CV632" s="33"/>
      <c r="CW632" s="33"/>
      <c r="CX632" s="33"/>
      <c r="CY632" s="33"/>
      <c r="CZ632" s="33"/>
      <c r="DA632" s="33"/>
      <c r="DB632" s="33"/>
      <c r="DC632" s="33"/>
      <c r="DD632" s="33"/>
      <c r="DE632" s="33"/>
      <c r="DF632" s="33"/>
      <c r="DG632" s="33"/>
      <c r="DH632" s="33"/>
      <c r="DI632" s="33"/>
      <c r="DJ632" s="33"/>
      <c r="DK632" s="33"/>
      <c r="DL632" s="33"/>
      <c r="DM632" s="33"/>
      <c r="DN632" s="33"/>
      <c r="DO632" s="33"/>
      <c r="DP632" s="33"/>
      <c r="DQ632" s="33"/>
      <c r="DR632" s="33"/>
      <c r="DS632" s="33"/>
      <c r="DT632" s="33"/>
      <c r="DU632" s="33"/>
      <c r="DV632" s="33"/>
      <c r="DW632" s="33"/>
      <c r="DX632" s="33"/>
      <c r="DY632" s="33"/>
      <c r="DZ632" s="33"/>
      <c r="EA632" s="33"/>
      <c r="EB632" s="33"/>
      <c r="EC632" s="33"/>
      <c r="ED632" s="33"/>
      <c r="EE632" s="33"/>
      <c r="EF632" s="33"/>
      <c r="EG632" s="33"/>
      <c r="EH632" s="33"/>
      <c r="EI632" s="33"/>
      <c r="EJ632" s="33"/>
      <c r="EK632" s="33"/>
      <c r="EL632" s="33"/>
      <c r="EM632" s="33"/>
      <c r="EN632" s="33"/>
      <c r="EO632" s="33"/>
      <c r="EP632" s="33"/>
      <c r="EQ632" s="33"/>
      <c r="ER632" s="33"/>
      <c r="ES632" s="33"/>
      <c r="ET632" s="33"/>
      <c r="EU632" s="33"/>
      <c r="EV632" s="33"/>
      <c r="EW632" s="33"/>
      <c r="EX632" s="33"/>
      <c r="EY632" s="33"/>
      <c r="EZ632" s="33"/>
      <c r="FA632" s="33"/>
      <c r="FB632" s="33"/>
      <c r="FC632" s="33"/>
      <c r="FD632" s="33"/>
      <c r="FE632" s="33"/>
      <c r="FF632" s="33"/>
      <c r="FG632" s="33"/>
      <c r="FH632" s="33"/>
      <c r="FI632" s="33"/>
      <c r="FJ632" s="33"/>
      <c r="FK632" s="33"/>
      <c r="FL632" s="33"/>
      <c r="FM632" s="33"/>
      <c r="FN632" s="33"/>
      <c r="FO632" s="33"/>
      <c r="FP632" s="33"/>
      <c r="FQ632" s="33"/>
      <c r="FR632" s="33"/>
      <c r="FS632" s="33"/>
      <c r="FT632" s="33"/>
      <c r="FU632" s="33"/>
      <c r="FV632" s="33"/>
      <c r="FW632" s="33"/>
      <c r="FX632" s="33"/>
      <c r="FY632" s="33"/>
      <c r="FZ632" s="33"/>
      <c r="GA632" s="33"/>
      <c r="GB632" s="33"/>
      <c r="GC632" s="33"/>
      <c r="GD632" s="33"/>
      <c r="GE632" s="33"/>
      <c r="GF632" s="33"/>
      <c r="GG632" s="33"/>
      <c r="GH632" s="33"/>
      <c r="GI632" s="33"/>
      <c r="GJ632" s="33"/>
      <c r="GK632" s="33"/>
      <c r="GL632" s="33"/>
      <c r="GM632" s="33"/>
      <c r="GN632" s="33"/>
      <c r="GO632" s="33"/>
      <c r="GP632" s="33"/>
      <c r="GQ632" s="33"/>
      <c r="GR632" s="33"/>
      <c r="GS632" s="33"/>
      <c r="GT632" s="33"/>
      <c r="GU632" s="33"/>
      <c r="GV632" s="33"/>
      <c r="GW632" s="33"/>
      <c r="GX632" s="33"/>
      <c r="GY632" s="33"/>
      <c r="GZ632" s="33"/>
      <c r="HA632" s="33"/>
      <c r="HB632" s="33"/>
      <c r="HC632" s="33"/>
      <c r="HD632" s="33"/>
      <c r="HE632" s="33"/>
      <c r="HF632" s="33"/>
      <c r="HG632" s="33"/>
      <c r="HH632" s="33"/>
      <c r="HI632" s="33"/>
      <c r="HJ632" s="33"/>
      <c r="HK632" s="33"/>
      <c r="HL632" s="33"/>
      <c r="HM632" s="33"/>
      <c r="HN632" s="33"/>
      <c r="HO632" s="33"/>
      <c r="HP632" s="33"/>
      <c r="HQ632" s="33"/>
      <c r="HR632" s="33"/>
      <c r="HS632" s="33"/>
      <c r="HT632" s="33"/>
      <c r="HU632" s="33"/>
      <c r="HV632" s="33"/>
      <c r="HW632" s="33"/>
      <c r="HX632" s="33"/>
      <c r="HY632" s="33"/>
      <c r="HZ632" s="33"/>
      <c r="IA632" s="33"/>
    </row>
    <row r="633" spans="2:243" s="40" customFormat="1" ht="31.5" x14ac:dyDescent="0.25">
      <c r="B633" s="177"/>
      <c r="C633" s="80">
        <v>626</v>
      </c>
      <c r="D633" s="80" t="s">
        <v>3411</v>
      </c>
      <c r="E633" s="42" t="s">
        <v>1757</v>
      </c>
      <c r="F633" s="45" t="s">
        <v>1756</v>
      </c>
      <c r="G633" s="36" t="s">
        <v>3972</v>
      </c>
      <c r="H633" s="85" t="s">
        <v>3973</v>
      </c>
      <c r="I633" s="133">
        <v>132000</v>
      </c>
      <c r="J633" s="38"/>
      <c r="K633" s="42" t="s">
        <v>2013</v>
      </c>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c r="AS633" s="33"/>
      <c r="AT633" s="33"/>
      <c r="AU633" s="33"/>
      <c r="AV633" s="33"/>
      <c r="AW633" s="33"/>
      <c r="AX633" s="33"/>
      <c r="AY633" s="33"/>
      <c r="AZ633" s="33"/>
      <c r="BA633" s="33"/>
      <c r="BB633" s="33"/>
      <c r="BC633" s="33"/>
      <c r="BD633" s="33"/>
      <c r="BE633" s="33"/>
      <c r="BF633" s="33"/>
      <c r="BG633" s="33"/>
      <c r="BH633" s="33"/>
      <c r="BI633" s="33"/>
      <c r="BJ633" s="33"/>
      <c r="BK633" s="33"/>
      <c r="BL633" s="33"/>
      <c r="BM633" s="33"/>
      <c r="BN633" s="33"/>
      <c r="BO633" s="33"/>
      <c r="BP633" s="33"/>
      <c r="BQ633" s="33"/>
      <c r="BR633" s="33"/>
      <c r="BS633" s="33"/>
      <c r="BT633" s="33"/>
      <c r="BU633" s="33"/>
      <c r="BV633" s="33"/>
      <c r="BW633" s="33"/>
      <c r="BX633" s="33"/>
      <c r="BY633" s="33"/>
      <c r="BZ633" s="33"/>
      <c r="CA633" s="33"/>
      <c r="CB633" s="33"/>
      <c r="CC633" s="33"/>
      <c r="CD633" s="33"/>
      <c r="CE633" s="33"/>
      <c r="CF633" s="33"/>
      <c r="CG633" s="33"/>
      <c r="CH633" s="33"/>
      <c r="CI633" s="33"/>
      <c r="CJ633" s="33"/>
      <c r="CK633" s="33"/>
      <c r="CL633" s="33"/>
      <c r="CM633" s="33"/>
      <c r="CN633" s="33"/>
      <c r="CO633" s="33"/>
      <c r="CP633" s="33"/>
      <c r="CQ633" s="33"/>
      <c r="CR633" s="33"/>
      <c r="CS633" s="33"/>
      <c r="CT633" s="33"/>
      <c r="CU633" s="33"/>
      <c r="CV633" s="33"/>
      <c r="CW633" s="33"/>
      <c r="CX633" s="33"/>
      <c r="CY633" s="33"/>
      <c r="CZ633" s="33"/>
      <c r="DA633" s="33"/>
      <c r="DB633" s="33"/>
      <c r="DC633" s="33"/>
      <c r="DD633" s="33"/>
      <c r="DE633" s="33"/>
      <c r="DF633" s="33"/>
      <c r="DG633" s="33"/>
      <c r="DH633" s="33"/>
      <c r="DI633" s="33"/>
      <c r="DJ633" s="33"/>
      <c r="DK633" s="33"/>
      <c r="DL633" s="33"/>
      <c r="DM633" s="33"/>
      <c r="DN633" s="33"/>
      <c r="DO633" s="33"/>
      <c r="DP633" s="33"/>
      <c r="DQ633" s="33"/>
      <c r="DR633" s="33"/>
      <c r="DS633" s="33"/>
      <c r="DT633" s="33"/>
      <c r="DU633" s="33"/>
      <c r="DV633" s="33"/>
      <c r="DW633" s="33"/>
      <c r="DX633" s="33"/>
      <c r="DY633" s="33"/>
      <c r="DZ633" s="33"/>
      <c r="EA633" s="33"/>
      <c r="EB633" s="33"/>
      <c r="EC633" s="33"/>
      <c r="ED633" s="33"/>
      <c r="EE633" s="33"/>
      <c r="EF633" s="33"/>
      <c r="EG633" s="33"/>
      <c r="EH633" s="33"/>
      <c r="EI633" s="33"/>
      <c r="EJ633" s="33"/>
      <c r="EK633" s="33"/>
      <c r="EL633" s="33"/>
      <c r="EM633" s="33"/>
      <c r="EN633" s="33"/>
      <c r="EO633" s="33"/>
      <c r="EP633" s="33"/>
      <c r="EQ633" s="33"/>
      <c r="ER633" s="33"/>
      <c r="ES633" s="33"/>
      <c r="ET633" s="33"/>
      <c r="EU633" s="33"/>
      <c r="EV633" s="33"/>
      <c r="EW633" s="33"/>
      <c r="EX633" s="33"/>
      <c r="EY633" s="33"/>
      <c r="EZ633" s="33"/>
      <c r="FA633" s="33"/>
      <c r="FB633" s="33"/>
      <c r="FC633" s="33"/>
      <c r="FD633" s="33"/>
      <c r="FE633" s="33"/>
      <c r="FF633" s="33"/>
      <c r="FG633" s="33"/>
      <c r="FH633" s="33"/>
      <c r="FI633" s="33"/>
      <c r="FJ633" s="33"/>
      <c r="FK633" s="33"/>
      <c r="FL633" s="33"/>
      <c r="FM633" s="33"/>
      <c r="FN633" s="33"/>
      <c r="FO633" s="33"/>
      <c r="FP633" s="33"/>
      <c r="FQ633" s="33"/>
      <c r="FR633" s="33"/>
      <c r="FS633" s="33"/>
      <c r="FT633" s="33"/>
      <c r="FU633" s="33"/>
      <c r="FV633" s="33"/>
      <c r="FW633" s="33"/>
      <c r="FX633" s="33"/>
      <c r="FY633" s="33"/>
      <c r="FZ633" s="33"/>
      <c r="GA633" s="33"/>
      <c r="GB633" s="33"/>
      <c r="GC633" s="33"/>
      <c r="GD633" s="33"/>
      <c r="GE633" s="33"/>
      <c r="GF633" s="33"/>
      <c r="GG633" s="33"/>
      <c r="GH633" s="33"/>
      <c r="GI633" s="33"/>
      <c r="GJ633" s="33"/>
      <c r="GK633" s="33"/>
      <c r="GL633" s="33"/>
      <c r="GM633" s="33"/>
      <c r="GN633" s="33"/>
      <c r="GO633" s="33"/>
      <c r="GP633" s="33"/>
      <c r="GQ633" s="33"/>
      <c r="GR633" s="33"/>
      <c r="GS633" s="33"/>
      <c r="GT633" s="33"/>
      <c r="GU633" s="33"/>
      <c r="GV633" s="33"/>
      <c r="GW633" s="33"/>
      <c r="GX633" s="33"/>
      <c r="GY633" s="33"/>
      <c r="GZ633" s="33"/>
      <c r="HA633" s="33"/>
      <c r="HB633" s="33"/>
      <c r="HC633" s="33"/>
      <c r="HD633" s="33"/>
      <c r="HE633" s="33"/>
      <c r="HF633" s="33"/>
      <c r="HG633" s="33"/>
      <c r="HH633" s="33"/>
      <c r="HI633" s="33"/>
      <c r="HJ633" s="33"/>
      <c r="HK633" s="33"/>
      <c r="HL633" s="33"/>
      <c r="HM633" s="33"/>
      <c r="HN633" s="33"/>
      <c r="HO633" s="33"/>
      <c r="HP633" s="33"/>
      <c r="HQ633" s="33"/>
      <c r="HR633" s="33"/>
      <c r="HS633" s="33"/>
      <c r="HT633" s="33"/>
      <c r="HU633" s="33"/>
      <c r="HV633" s="33"/>
      <c r="HW633" s="33"/>
      <c r="HX633" s="33"/>
      <c r="HY633" s="33"/>
      <c r="HZ633" s="33"/>
      <c r="IA633" s="33"/>
    </row>
    <row r="634" spans="2:243" s="40" customFormat="1" x14ac:dyDescent="0.25">
      <c r="B634" s="36"/>
      <c r="C634" s="84"/>
      <c r="D634" s="36"/>
      <c r="E634" s="80"/>
      <c r="F634" s="36"/>
      <c r="G634" s="36"/>
      <c r="H634" s="68"/>
      <c r="I634" s="135">
        <f>SUM(I6:I633)</f>
        <v>310155932.00000012</v>
      </c>
      <c r="J634" s="38"/>
      <c r="K634" s="42"/>
    </row>
    <row r="635" spans="2:243" s="40" customFormat="1" ht="63" x14ac:dyDescent="0.25">
      <c r="B635" s="177" t="s">
        <v>871</v>
      </c>
      <c r="C635" s="34">
        <v>1</v>
      </c>
      <c r="D635" s="18" t="s">
        <v>3130</v>
      </c>
      <c r="E635" s="18" t="s">
        <v>1276</v>
      </c>
      <c r="F635" s="18" t="s">
        <v>1857</v>
      </c>
      <c r="G635" s="36" t="s">
        <v>1254</v>
      </c>
      <c r="H635" s="37">
        <v>41678</v>
      </c>
      <c r="I635" s="133">
        <f>43000+232661</f>
        <v>275661</v>
      </c>
      <c r="J635" s="38">
        <v>41678</v>
      </c>
      <c r="K635" s="35" t="s">
        <v>2233</v>
      </c>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c r="BC635" s="39"/>
      <c r="BD635" s="39"/>
      <c r="BE635" s="39"/>
      <c r="BF635" s="39"/>
      <c r="BG635" s="39"/>
      <c r="BH635" s="39"/>
      <c r="BI635" s="39"/>
      <c r="BJ635" s="39"/>
      <c r="BK635" s="39"/>
      <c r="BL635" s="39"/>
      <c r="BM635" s="39"/>
      <c r="BN635" s="39"/>
      <c r="BO635" s="39"/>
      <c r="BP635" s="39"/>
      <c r="BQ635" s="39"/>
      <c r="BR635" s="39"/>
      <c r="BS635" s="39"/>
      <c r="BT635" s="39"/>
      <c r="BU635" s="39"/>
      <c r="BV635" s="39"/>
      <c r="BW635" s="39"/>
      <c r="BX635" s="39"/>
      <c r="BY635" s="39"/>
      <c r="BZ635" s="39"/>
      <c r="CA635" s="39"/>
      <c r="CB635" s="39"/>
      <c r="CC635" s="39"/>
      <c r="CD635" s="39"/>
      <c r="CE635" s="39"/>
      <c r="CF635" s="39"/>
      <c r="CG635" s="39"/>
      <c r="CH635" s="39"/>
      <c r="CI635" s="39"/>
      <c r="CJ635" s="39"/>
      <c r="CK635" s="39"/>
      <c r="CL635" s="39"/>
      <c r="CM635" s="39"/>
      <c r="CN635" s="39"/>
      <c r="CO635" s="39"/>
      <c r="CP635" s="39"/>
      <c r="CQ635" s="39"/>
      <c r="CR635" s="39"/>
      <c r="CS635" s="39"/>
      <c r="CT635" s="39"/>
      <c r="CU635" s="39"/>
      <c r="CV635" s="39"/>
      <c r="CW635" s="39"/>
      <c r="CX635" s="39"/>
      <c r="CY635" s="39"/>
      <c r="CZ635" s="39"/>
      <c r="DA635" s="39"/>
      <c r="DB635" s="39"/>
      <c r="DC635" s="39"/>
      <c r="DD635" s="39"/>
      <c r="DE635" s="39"/>
      <c r="DF635" s="39"/>
      <c r="DG635" s="39"/>
      <c r="DH635" s="39"/>
      <c r="DI635" s="39"/>
      <c r="DJ635" s="39"/>
      <c r="DK635" s="39"/>
      <c r="DL635" s="39"/>
      <c r="DM635" s="39"/>
      <c r="DN635" s="39"/>
      <c r="DO635" s="39"/>
      <c r="DP635" s="39"/>
      <c r="DQ635" s="39"/>
      <c r="DR635" s="39"/>
      <c r="DS635" s="39"/>
      <c r="DT635" s="39"/>
      <c r="DU635" s="39"/>
      <c r="DV635" s="39"/>
      <c r="DW635" s="39"/>
      <c r="DX635" s="39"/>
      <c r="DY635" s="39"/>
      <c r="DZ635" s="39"/>
      <c r="EA635" s="39"/>
      <c r="EB635" s="39"/>
      <c r="EC635" s="39"/>
      <c r="ED635" s="39"/>
      <c r="EE635" s="39"/>
      <c r="EF635" s="39"/>
      <c r="EG635" s="39"/>
      <c r="EH635" s="39"/>
      <c r="EI635" s="39"/>
      <c r="EJ635" s="39"/>
      <c r="EK635" s="39"/>
      <c r="EL635" s="39"/>
      <c r="EM635" s="39"/>
      <c r="EN635" s="39"/>
      <c r="EO635" s="39"/>
      <c r="EP635" s="39"/>
      <c r="EQ635" s="39"/>
      <c r="ER635" s="39"/>
      <c r="ES635" s="39"/>
      <c r="ET635" s="39"/>
      <c r="EU635" s="39"/>
      <c r="EV635" s="39"/>
      <c r="EW635" s="39"/>
      <c r="EX635" s="39"/>
      <c r="EY635" s="39"/>
      <c r="EZ635" s="39"/>
      <c r="FA635" s="39"/>
      <c r="FB635" s="39"/>
      <c r="FC635" s="39"/>
      <c r="FD635" s="39"/>
      <c r="FE635" s="39"/>
      <c r="FF635" s="39"/>
      <c r="FG635" s="39"/>
      <c r="FH635" s="39"/>
      <c r="FI635" s="39"/>
      <c r="FJ635" s="39"/>
      <c r="FK635" s="39"/>
      <c r="FL635" s="39"/>
      <c r="FM635" s="39"/>
      <c r="FN635" s="39"/>
      <c r="FO635" s="39"/>
      <c r="FP635" s="39"/>
      <c r="FQ635" s="39"/>
      <c r="FR635" s="39"/>
      <c r="FS635" s="39"/>
      <c r="FT635" s="39"/>
      <c r="FU635" s="39"/>
      <c r="FV635" s="39"/>
      <c r="FW635" s="39"/>
      <c r="FX635" s="39"/>
      <c r="FY635" s="39"/>
      <c r="FZ635" s="39"/>
      <c r="GA635" s="39"/>
      <c r="GB635" s="39"/>
      <c r="GC635" s="39"/>
      <c r="GD635" s="39"/>
      <c r="GE635" s="39"/>
      <c r="GF635" s="39"/>
      <c r="GG635" s="39"/>
      <c r="GH635" s="39"/>
      <c r="GI635" s="39"/>
      <c r="GJ635" s="39"/>
      <c r="GK635" s="39"/>
      <c r="GL635" s="39"/>
      <c r="GM635" s="39"/>
      <c r="GN635" s="39"/>
      <c r="GO635" s="39"/>
      <c r="GP635" s="39"/>
      <c r="GQ635" s="39"/>
      <c r="GR635" s="39"/>
      <c r="GS635" s="39"/>
      <c r="GT635" s="39"/>
      <c r="GU635" s="39"/>
      <c r="GV635" s="39"/>
      <c r="GW635" s="39"/>
      <c r="GX635" s="39"/>
      <c r="GY635" s="39"/>
      <c r="GZ635" s="39"/>
      <c r="HA635" s="39"/>
      <c r="HB635" s="39"/>
      <c r="HC635" s="39"/>
      <c r="HD635" s="39"/>
      <c r="HE635" s="39"/>
      <c r="HF635" s="39"/>
      <c r="HG635" s="39"/>
      <c r="HH635" s="39"/>
      <c r="HI635" s="39"/>
      <c r="HJ635" s="39"/>
      <c r="HK635" s="39"/>
      <c r="HL635" s="39"/>
      <c r="HM635" s="39"/>
      <c r="HN635" s="39"/>
      <c r="HO635" s="39"/>
      <c r="HP635" s="39"/>
      <c r="HQ635" s="39"/>
      <c r="HR635" s="39"/>
      <c r="HS635" s="39"/>
      <c r="HT635" s="39"/>
      <c r="HU635" s="39"/>
      <c r="HV635" s="39"/>
      <c r="HW635" s="39"/>
      <c r="HX635" s="39"/>
      <c r="HY635" s="39"/>
      <c r="HZ635" s="39"/>
      <c r="IA635" s="39"/>
      <c r="IB635" s="44"/>
    </row>
    <row r="636" spans="2:243" s="40" customFormat="1" ht="63" x14ac:dyDescent="0.25">
      <c r="B636" s="177"/>
      <c r="C636" s="34">
        <v>2</v>
      </c>
      <c r="D636" s="18" t="s">
        <v>3131</v>
      </c>
      <c r="E636" s="41" t="s">
        <v>174</v>
      </c>
      <c r="F636" s="18" t="s">
        <v>1011</v>
      </c>
      <c r="G636" s="62" t="s">
        <v>4336</v>
      </c>
      <c r="H636" s="52">
        <v>41712</v>
      </c>
      <c r="I636" s="136">
        <v>153219</v>
      </c>
      <c r="J636" s="85">
        <v>41712</v>
      </c>
      <c r="K636" s="42" t="s">
        <v>2234</v>
      </c>
      <c r="IB636" s="44"/>
      <c r="IC636" s="44"/>
      <c r="ID636" s="44"/>
      <c r="IE636" s="44"/>
      <c r="IF636" s="44"/>
      <c r="IG636" s="44"/>
      <c r="IH636" s="44"/>
      <c r="II636" s="44"/>
    </row>
    <row r="637" spans="2:243" s="40" customFormat="1" ht="94.5" x14ac:dyDescent="0.25">
      <c r="B637" s="177"/>
      <c r="C637" s="34">
        <v>3</v>
      </c>
      <c r="D637" s="56" t="s">
        <v>2865</v>
      </c>
      <c r="E637" s="41" t="s">
        <v>12</v>
      </c>
      <c r="F637" s="35" t="s">
        <v>1312</v>
      </c>
      <c r="G637" s="165" t="s">
        <v>4360</v>
      </c>
      <c r="H637" s="154">
        <v>41733</v>
      </c>
      <c r="I637" s="133">
        <v>25369</v>
      </c>
      <c r="J637" s="43">
        <v>41733</v>
      </c>
      <c r="K637" s="42" t="s">
        <v>2235</v>
      </c>
    </row>
    <row r="638" spans="2:243" s="40" customFormat="1" ht="63" x14ac:dyDescent="0.25">
      <c r="B638" s="177"/>
      <c r="C638" s="34">
        <v>4</v>
      </c>
      <c r="D638" s="46" t="s">
        <v>3084</v>
      </c>
      <c r="E638" s="41" t="s">
        <v>59</v>
      </c>
      <c r="F638" s="47" t="s">
        <v>694</v>
      </c>
      <c r="G638" s="48" t="s">
        <v>695</v>
      </c>
      <c r="H638" s="49">
        <v>41667</v>
      </c>
      <c r="I638" s="142">
        <v>1058824</v>
      </c>
      <c r="J638" s="50">
        <v>41734</v>
      </c>
      <c r="K638" s="42" t="s">
        <v>2236</v>
      </c>
      <c r="IC638" s="44"/>
      <c r="ID638" s="44"/>
      <c r="IE638" s="44"/>
      <c r="IF638" s="44"/>
      <c r="IG638" s="44"/>
      <c r="IH638" s="44"/>
      <c r="II638" s="44"/>
    </row>
    <row r="639" spans="2:243" s="40" customFormat="1" ht="47.25" x14ac:dyDescent="0.25">
      <c r="B639" s="177"/>
      <c r="C639" s="34">
        <v>5</v>
      </c>
      <c r="D639" s="46" t="s">
        <v>2882</v>
      </c>
      <c r="E639" s="41" t="s">
        <v>59</v>
      </c>
      <c r="F639" s="47" t="s">
        <v>508</v>
      </c>
      <c r="G639" s="48" t="s">
        <v>509</v>
      </c>
      <c r="H639" s="49">
        <v>41656</v>
      </c>
      <c r="I639" s="142">
        <v>50000</v>
      </c>
      <c r="J639" s="50">
        <v>41736</v>
      </c>
      <c r="K639" s="42" t="s">
        <v>1973</v>
      </c>
    </row>
    <row r="640" spans="2:243" s="40" customFormat="1" ht="47.25" x14ac:dyDescent="0.25">
      <c r="B640" s="177"/>
      <c r="C640" s="34">
        <v>6</v>
      </c>
      <c r="D640" s="35" t="s">
        <v>3019</v>
      </c>
      <c r="E640" s="35" t="s">
        <v>1244</v>
      </c>
      <c r="F640" s="35" t="s">
        <v>1842</v>
      </c>
      <c r="G640" s="35" t="s">
        <v>4361</v>
      </c>
      <c r="H640" s="37">
        <v>41738</v>
      </c>
      <c r="I640" s="133">
        <v>40155</v>
      </c>
      <c r="J640" s="38">
        <v>41738</v>
      </c>
      <c r="K640" s="42" t="s">
        <v>2237</v>
      </c>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c r="BD640" s="44"/>
      <c r="BE640" s="44"/>
      <c r="BF640" s="44"/>
      <c r="BG640" s="44"/>
      <c r="BH640" s="44"/>
      <c r="BI640" s="44"/>
      <c r="BJ640" s="44"/>
      <c r="BK640" s="44"/>
      <c r="BL640" s="44"/>
      <c r="BM640" s="44"/>
      <c r="BN640" s="44"/>
      <c r="BO640" s="44"/>
      <c r="BP640" s="44"/>
      <c r="BQ640" s="44"/>
      <c r="BR640" s="44"/>
      <c r="BS640" s="44"/>
      <c r="BT640" s="44"/>
      <c r="BU640" s="44"/>
      <c r="BV640" s="44"/>
      <c r="BW640" s="44"/>
      <c r="BX640" s="44"/>
      <c r="BY640" s="44"/>
      <c r="BZ640" s="44"/>
      <c r="CA640" s="44"/>
      <c r="CB640" s="44"/>
      <c r="CC640" s="44"/>
      <c r="CD640" s="44"/>
      <c r="CE640" s="44"/>
      <c r="CF640" s="44"/>
      <c r="CG640" s="44"/>
      <c r="CH640" s="44"/>
      <c r="CI640" s="44"/>
      <c r="CJ640" s="44"/>
      <c r="CK640" s="44"/>
      <c r="CL640" s="44"/>
      <c r="CM640" s="44"/>
      <c r="CN640" s="44"/>
      <c r="CO640" s="44"/>
      <c r="CP640" s="44"/>
      <c r="CQ640" s="44"/>
      <c r="CR640" s="44"/>
      <c r="CS640" s="44"/>
      <c r="CT640" s="44"/>
      <c r="CU640" s="44"/>
      <c r="CV640" s="44"/>
      <c r="CW640" s="44"/>
      <c r="CX640" s="44"/>
      <c r="CY640" s="44"/>
      <c r="CZ640" s="44"/>
      <c r="DA640" s="44"/>
      <c r="DB640" s="44"/>
      <c r="DC640" s="44"/>
      <c r="DD640" s="44"/>
      <c r="DE640" s="44"/>
      <c r="DF640" s="44"/>
      <c r="DG640" s="44"/>
      <c r="DH640" s="44"/>
      <c r="DI640" s="44"/>
      <c r="DJ640" s="44"/>
      <c r="DK640" s="44"/>
      <c r="DL640" s="44"/>
      <c r="DM640" s="44"/>
      <c r="DN640" s="44"/>
      <c r="DO640" s="44"/>
      <c r="DP640" s="44"/>
      <c r="DQ640" s="44"/>
      <c r="DR640" s="44"/>
      <c r="DS640" s="44"/>
      <c r="DT640" s="44"/>
      <c r="DU640" s="44"/>
      <c r="DV640" s="44"/>
      <c r="DW640" s="44"/>
      <c r="DX640" s="44"/>
      <c r="DY640" s="44"/>
      <c r="DZ640" s="44"/>
      <c r="EA640" s="44"/>
      <c r="EB640" s="44"/>
      <c r="EC640" s="44"/>
      <c r="ED640" s="44"/>
      <c r="EE640" s="44"/>
      <c r="EF640" s="44"/>
      <c r="EG640" s="44"/>
      <c r="EH640" s="44"/>
      <c r="EI640" s="44"/>
      <c r="EJ640" s="44"/>
      <c r="EK640" s="44"/>
      <c r="EL640" s="44"/>
      <c r="EM640" s="44"/>
      <c r="EN640" s="44"/>
      <c r="EO640" s="44"/>
      <c r="EP640" s="44"/>
      <c r="EQ640" s="44"/>
      <c r="ER640" s="44"/>
      <c r="ES640" s="44"/>
      <c r="ET640" s="44"/>
      <c r="EU640" s="44"/>
      <c r="EV640" s="44"/>
      <c r="EW640" s="44"/>
      <c r="EX640" s="44"/>
      <c r="EY640" s="44"/>
      <c r="EZ640" s="44"/>
      <c r="FA640" s="44"/>
      <c r="FB640" s="44"/>
      <c r="FC640" s="44"/>
      <c r="FD640" s="44"/>
      <c r="FE640" s="44"/>
      <c r="FF640" s="44"/>
      <c r="FG640" s="44"/>
      <c r="FH640" s="44"/>
      <c r="FI640" s="44"/>
      <c r="FJ640" s="44"/>
      <c r="FK640" s="44"/>
      <c r="FL640" s="44"/>
      <c r="FM640" s="44"/>
      <c r="FN640" s="44"/>
      <c r="FO640" s="44"/>
      <c r="FP640" s="44"/>
      <c r="FQ640" s="44"/>
      <c r="FR640" s="44"/>
      <c r="FS640" s="44"/>
      <c r="FT640" s="44"/>
      <c r="FU640" s="44"/>
      <c r="FV640" s="44"/>
      <c r="FW640" s="44"/>
      <c r="FX640" s="44"/>
      <c r="FY640" s="44"/>
      <c r="FZ640" s="44"/>
      <c r="GA640" s="44"/>
      <c r="GB640" s="44"/>
      <c r="GC640" s="44"/>
      <c r="GD640" s="44"/>
      <c r="GE640" s="44"/>
      <c r="GF640" s="44"/>
      <c r="GG640" s="44"/>
      <c r="GH640" s="44"/>
      <c r="GI640" s="44"/>
      <c r="GJ640" s="44"/>
      <c r="GK640" s="44"/>
      <c r="GL640" s="44"/>
      <c r="GM640" s="44"/>
      <c r="GN640" s="44"/>
      <c r="GO640" s="44"/>
      <c r="GP640" s="44"/>
      <c r="GQ640" s="44"/>
      <c r="GR640" s="44"/>
      <c r="GS640" s="44"/>
      <c r="GT640" s="44"/>
      <c r="GU640" s="44"/>
      <c r="GV640" s="44"/>
      <c r="GW640" s="44"/>
      <c r="GX640" s="44"/>
      <c r="GY640" s="44"/>
      <c r="GZ640" s="44"/>
      <c r="HA640" s="44"/>
      <c r="HB640" s="44"/>
      <c r="HC640" s="44"/>
      <c r="HD640" s="44"/>
      <c r="HE640" s="44"/>
      <c r="HF640" s="44"/>
      <c r="HG640" s="44"/>
      <c r="HH640" s="44"/>
      <c r="HI640" s="44"/>
      <c r="HJ640" s="44"/>
      <c r="HK640" s="44"/>
      <c r="HL640" s="44"/>
      <c r="HM640" s="44"/>
      <c r="HN640" s="44"/>
      <c r="HO640" s="44"/>
      <c r="HP640" s="44"/>
      <c r="HQ640" s="44"/>
      <c r="HR640" s="44"/>
      <c r="HS640" s="44"/>
      <c r="HT640" s="44"/>
      <c r="HU640" s="44"/>
      <c r="HV640" s="44"/>
      <c r="HW640" s="44"/>
      <c r="HX640" s="44"/>
      <c r="HY640" s="44"/>
      <c r="HZ640" s="44"/>
      <c r="IA640" s="44"/>
    </row>
    <row r="641" spans="2:243" s="40" customFormat="1" ht="63" x14ac:dyDescent="0.25">
      <c r="B641" s="177"/>
      <c r="C641" s="34">
        <v>7</v>
      </c>
      <c r="D641" s="35" t="s">
        <v>3017</v>
      </c>
      <c r="E641" s="35" t="s">
        <v>1243</v>
      </c>
      <c r="F641" s="35" t="s">
        <v>1858</v>
      </c>
      <c r="G641" s="35" t="s">
        <v>641</v>
      </c>
      <c r="H641" s="37">
        <v>41738</v>
      </c>
      <c r="I641" s="133">
        <v>103643</v>
      </c>
      <c r="J641" s="38">
        <v>41738</v>
      </c>
      <c r="K641" s="42" t="s">
        <v>2238</v>
      </c>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44"/>
      <c r="AR641" s="44"/>
      <c r="AS641" s="44"/>
      <c r="AT641" s="44"/>
      <c r="AU641" s="44"/>
      <c r="AV641" s="44"/>
      <c r="AW641" s="44"/>
      <c r="AX641" s="44"/>
      <c r="AY641" s="44"/>
      <c r="AZ641" s="44"/>
      <c r="BA641" s="44"/>
      <c r="BB641" s="44"/>
      <c r="BC641" s="44"/>
      <c r="BD641" s="44"/>
      <c r="BE641" s="44"/>
      <c r="BF641" s="44"/>
      <c r="BG641" s="44"/>
      <c r="BH641" s="44"/>
      <c r="BI641" s="44"/>
      <c r="BJ641" s="44"/>
      <c r="BK641" s="44"/>
      <c r="BL641" s="44"/>
      <c r="BM641" s="44"/>
      <c r="BN641" s="44"/>
      <c r="BO641" s="44"/>
      <c r="BP641" s="44"/>
      <c r="BQ641" s="44"/>
      <c r="BR641" s="44"/>
      <c r="BS641" s="44"/>
      <c r="BT641" s="44"/>
      <c r="BU641" s="44"/>
      <c r="BV641" s="44"/>
      <c r="BW641" s="44"/>
      <c r="BX641" s="44"/>
      <c r="BY641" s="44"/>
      <c r="BZ641" s="44"/>
      <c r="CA641" s="44"/>
      <c r="CB641" s="44"/>
      <c r="CC641" s="44"/>
      <c r="CD641" s="44"/>
      <c r="CE641" s="44"/>
      <c r="CF641" s="44"/>
      <c r="CG641" s="44"/>
      <c r="CH641" s="44"/>
      <c r="CI641" s="44"/>
      <c r="CJ641" s="44"/>
      <c r="CK641" s="44"/>
      <c r="CL641" s="44"/>
      <c r="CM641" s="44"/>
      <c r="CN641" s="44"/>
      <c r="CO641" s="44"/>
      <c r="CP641" s="44"/>
      <c r="CQ641" s="44"/>
      <c r="CR641" s="44"/>
      <c r="CS641" s="44"/>
      <c r="CT641" s="44"/>
      <c r="CU641" s="44"/>
      <c r="CV641" s="44"/>
      <c r="CW641" s="44"/>
      <c r="CX641" s="44"/>
      <c r="CY641" s="44"/>
      <c r="CZ641" s="44"/>
      <c r="DA641" s="44"/>
      <c r="DB641" s="44"/>
      <c r="DC641" s="44"/>
      <c r="DD641" s="44"/>
      <c r="DE641" s="44"/>
      <c r="DF641" s="44"/>
      <c r="DG641" s="44"/>
      <c r="DH641" s="44"/>
      <c r="DI641" s="44"/>
      <c r="DJ641" s="44"/>
      <c r="DK641" s="44"/>
      <c r="DL641" s="44"/>
      <c r="DM641" s="44"/>
      <c r="DN641" s="44"/>
      <c r="DO641" s="44"/>
      <c r="DP641" s="44"/>
      <c r="DQ641" s="44"/>
      <c r="DR641" s="44"/>
      <c r="DS641" s="44"/>
      <c r="DT641" s="44"/>
      <c r="DU641" s="44"/>
      <c r="DV641" s="44"/>
      <c r="DW641" s="44"/>
      <c r="DX641" s="44"/>
      <c r="DY641" s="44"/>
      <c r="DZ641" s="44"/>
      <c r="EA641" s="44"/>
      <c r="EB641" s="44"/>
      <c r="EC641" s="44"/>
      <c r="ED641" s="44"/>
      <c r="EE641" s="44"/>
      <c r="EF641" s="44"/>
      <c r="EG641" s="44"/>
      <c r="EH641" s="44"/>
      <c r="EI641" s="44"/>
      <c r="EJ641" s="44"/>
      <c r="EK641" s="44"/>
      <c r="EL641" s="44"/>
      <c r="EM641" s="44"/>
      <c r="EN641" s="44"/>
      <c r="EO641" s="44"/>
      <c r="EP641" s="44"/>
      <c r="EQ641" s="44"/>
      <c r="ER641" s="44"/>
      <c r="ES641" s="44"/>
      <c r="ET641" s="44"/>
      <c r="EU641" s="44"/>
      <c r="EV641" s="44"/>
      <c r="EW641" s="44"/>
      <c r="EX641" s="44"/>
      <c r="EY641" s="44"/>
      <c r="EZ641" s="44"/>
      <c r="FA641" s="44"/>
      <c r="FB641" s="44"/>
      <c r="FC641" s="44"/>
      <c r="FD641" s="44"/>
      <c r="FE641" s="44"/>
      <c r="FF641" s="44"/>
      <c r="FG641" s="44"/>
      <c r="FH641" s="44"/>
      <c r="FI641" s="44"/>
      <c r="FJ641" s="44"/>
      <c r="FK641" s="44"/>
      <c r="FL641" s="44"/>
      <c r="FM641" s="44"/>
      <c r="FN641" s="44"/>
      <c r="FO641" s="44"/>
      <c r="FP641" s="44"/>
      <c r="FQ641" s="44"/>
      <c r="FR641" s="44"/>
      <c r="FS641" s="44"/>
      <c r="FT641" s="44"/>
      <c r="FU641" s="44"/>
      <c r="FV641" s="44"/>
      <c r="FW641" s="44"/>
      <c r="FX641" s="44"/>
      <c r="FY641" s="44"/>
      <c r="FZ641" s="44"/>
      <c r="GA641" s="44"/>
      <c r="GB641" s="44"/>
      <c r="GC641" s="44"/>
      <c r="GD641" s="44"/>
      <c r="GE641" s="44"/>
      <c r="GF641" s="44"/>
      <c r="GG641" s="44"/>
      <c r="GH641" s="44"/>
      <c r="GI641" s="44"/>
      <c r="GJ641" s="44"/>
      <c r="GK641" s="44"/>
      <c r="GL641" s="44"/>
      <c r="GM641" s="44"/>
      <c r="GN641" s="44"/>
      <c r="GO641" s="44"/>
      <c r="GP641" s="44"/>
      <c r="GQ641" s="44"/>
      <c r="GR641" s="44"/>
      <c r="GS641" s="44"/>
      <c r="GT641" s="44"/>
      <c r="GU641" s="44"/>
      <c r="GV641" s="44"/>
      <c r="GW641" s="44"/>
      <c r="GX641" s="44"/>
      <c r="GY641" s="44"/>
      <c r="GZ641" s="44"/>
      <c r="HA641" s="44"/>
      <c r="HB641" s="44"/>
      <c r="HC641" s="44"/>
      <c r="HD641" s="44"/>
      <c r="HE641" s="44"/>
      <c r="HF641" s="44"/>
      <c r="HG641" s="44"/>
      <c r="HH641" s="44"/>
      <c r="HI641" s="44"/>
      <c r="HJ641" s="44"/>
      <c r="HK641" s="44"/>
      <c r="HL641" s="44"/>
      <c r="HM641" s="44"/>
      <c r="HN641" s="44"/>
      <c r="HO641" s="44"/>
      <c r="HP641" s="44"/>
      <c r="HQ641" s="44"/>
      <c r="HR641" s="44"/>
      <c r="HS641" s="44"/>
      <c r="HT641" s="44"/>
      <c r="HU641" s="44"/>
      <c r="HV641" s="44"/>
      <c r="HW641" s="44"/>
      <c r="HX641" s="44"/>
      <c r="HY641" s="44"/>
      <c r="HZ641" s="44"/>
      <c r="IA641" s="44"/>
    </row>
    <row r="642" spans="2:243" s="40" customFormat="1" ht="63" x14ac:dyDescent="0.25">
      <c r="B642" s="177"/>
      <c r="C642" s="34">
        <v>8</v>
      </c>
      <c r="D642" s="35" t="s">
        <v>3019</v>
      </c>
      <c r="E642" s="35" t="s">
        <v>1243</v>
      </c>
      <c r="F642" s="35" t="s">
        <v>1215</v>
      </c>
      <c r="G642" s="35" t="s">
        <v>4362</v>
      </c>
      <c r="H642" s="37">
        <v>41738</v>
      </c>
      <c r="I642" s="133">
        <v>37128</v>
      </c>
      <c r="J642" s="38">
        <v>41738</v>
      </c>
      <c r="K642" s="42" t="s">
        <v>2239</v>
      </c>
      <c r="L642" s="44"/>
      <c r="M642" s="44"/>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c r="AP642" s="44"/>
      <c r="AQ642" s="44"/>
      <c r="AR642" s="44"/>
      <c r="AS642" s="44"/>
      <c r="AT642" s="44"/>
      <c r="AU642" s="44"/>
      <c r="AV642" s="44"/>
      <c r="AW642" s="44"/>
      <c r="AX642" s="44"/>
      <c r="AY642" s="44"/>
      <c r="AZ642" s="44"/>
      <c r="BA642" s="44"/>
      <c r="BB642" s="44"/>
      <c r="BC642" s="44"/>
      <c r="BD642" s="44"/>
      <c r="BE642" s="44"/>
      <c r="BF642" s="44"/>
      <c r="BG642" s="44"/>
      <c r="BH642" s="44"/>
      <c r="BI642" s="44"/>
      <c r="BJ642" s="44"/>
      <c r="BK642" s="44"/>
      <c r="BL642" s="44"/>
      <c r="BM642" s="44"/>
      <c r="BN642" s="44"/>
      <c r="BO642" s="44"/>
      <c r="BP642" s="44"/>
      <c r="BQ642" s="44"/>
      <c r="BR642" s="44"/>
      <c r="BS642" s="44"/>
      <c r="BT642" s="44"/>
      <c r="BU642" s="44"/>
      <c r="BV642" s="44"/>
      <c r="BW642" s="44"/>
      <c r="BX642" s="44"/>
      <c r="BY642" s="44"/>
      <c r="BZ642" s="44"/>
      <c r="CA642" s="44"/>
      <c r="CB642" s="44"/>
      <c r="CC642" s="44"/>
      <c r="CD642" s="44"/>
      <c r="CE642" s="44"/>
      <c r="CF642" s="44"/>
      <c r="CG642" s="44"/>
      <c r="CH642" s="44"/>
      <c r="CI642" s="44"/>
      <c r="CJ642" s="44"/>
      <c r="CK642" s="44"/>
      <c r="CL642" s="44"/>
      <c r="CM642" s="44"/>
      <c r="CN642" s="44"/>
      <c r="CO642" s="44"/>
      <c r="CP642" s="44"/>
      <c r="CQ642" s="44"/>
      <c r="CR642" s="44"/>
      <c r="CS642" s="44"/>
      <c r="CT642" s="44"/>
      <c r="CU642" s="44"/>
      <c r="CV642" s="44"/>
      <c r="CW642" s="44"/>
      <c r="CX642" s="44"/>
      <c r="CY642" s="44"/>
      <c r="CZ642" s="44"/>
      <c r="DA642" s="44"/>
      <c r="DB642" s="44"/>
      <c r="DC642" s="44"/>
      <c r="DD642" s="44"/>
      <c r="DE642" s="44"/>
      <c r="DF642" s="44"/>
      <c r="DG642" s="44"/>
      <c r="DH642" s="44"/>
      <c r="DI642" s="44"/>
      <c r="DJ642" s="44"/>
      <c r="DK642" s="44"/>
      <c r="DL642" s="44"/>
      <c r="DM642" s="44"/>
      <c r="DN642" s="44"/>
      <c r="DO642" s="44"/>
      <c r="DP642" s="44"/>
      <c r="DQ642" s="44"/>
      <c r="DR642" s="44"/>
      <c r="DS642" s="44"/>
      <c r="DT642" s="44"/>
      <c r="DU642" s="44"/>
      <c r="DV642" s="44"/>
      <c r="DW642" s="44"/>
      <c r="DX642" s="44"/>
      <c r="DY642" s="44"/>
      <c r="DZ642" s="44"/>
      <c r="EA642" s="44"/>
      <c r="EB642" s="44"/>
      <c r="EC642" s="44"/>
      <c r="ED642" s="44"/>
      <c r="EE642" s="44"/>
      <c r="EF642" s="44"/>
      <c r="EG642" s="44"/>
      <c r="EH642" s="44"/>
      <c r="EI642" s="44"/>
      <c r="EJ642" s="44"/>
      <c r="EK642" s="44"/>
      <c r="EL642" s="44"/>
      <c r="EM642" s="44"/>
      <c r="EN642" s="44"/>
      <c r="EO642" s="44"/>
      <c r="EP642" s="44"/>
      <c r="EQ642" s="44"/>
      <c r="ER642" s="44"/>
      <c r="ES642" s="44"/>
      <c r="ET642" s="44"/>
      <c r="EU642" s="44"/>
      <c r="EV642" s="44"/>
      <c r="EW642" s="44"/>
      <c r="EX642" s="44"/>
      <c r="EY642" s="44"/>
      <c r="EZ642" s="44"/>
      <c r="FA642" s="44"/>
      <c r="FB642" s="44"/>
      <c r="FC642" s="44"/>
      <c r="FD642" s="44"/>
      <c r="FE642" s="44"/>
      <c r="FF642" s="44"/>
      <c r="FG642" s="44"/>
      <c r="FH642" s="44"/>
      <c r="FI642" s="44"/>
      <c r="FJ642" s="44"/>
      <c r="FK642" s="44"/>
      <c r="FL642" s="44"/>
      <c r="FM642" s="44"/>
      <c r="FN642" s="44"/>
      <c r="FO642" s="44"/>
      <c r="FP642" s="44"/>
      <c r="FQ642" s="44"/>
      <c r="FR642" s="44"/>
      <c r="FS642" s="44"/>
      <c r="FT642" s="44"/>
      <c r="FU642" s="44"/>
      <c r="FV642" s="44"/>
      <c r="FW642" s="44"/>
      <c r="FX642" s="44"/>
      <c r="FY642" s="44"/>
      <c r="FZ642" s="44"/>
      <c r="GA642" s="44"/>
      <c r="GB642" s="44"/>
      <c r="GC642" s="44"/>
      <c r="GD642" s="44"/>
      <c r="GE642" s="44"/>
      <c r="GF642" s="44"/>
      <c r="GG642" s="44"/>
      <c r="GH642" s="44"/>
      <c r="GI642" s="44"/>
      <c r="GJ642" s="44"/>
      <c r="GK642" s="44"/>
      <c r="GL642" s="44"/>
      <c r="GM642" s="44"/>
      <c r="GN642" s="44"/>
      <c r="GO642" s="44"/>
      <c r="GP642" s="44"/>
      <c r="GQ642" s="44"/>
      <c r="GR642" s="44"/>
      <c r="GS642" s="44"/>
      <c r="GT642" s="44"/>
      <c r="GU642" s="44"/>
      <c r="GV642" s="44"/>
      <c r="GW642" s="44"/>
      <c r="GX642" s="44"/>
      <c r="GY642" s="44"/>
      <c r="GZ642" s="44"/>
      <c r="HA642" s="44"/>
      <c r="HB642" s="44"/>
      <c r="HC642" s="44"/>
      <c r="HD642" s="44"/>
      <c r="HE642" s="44"/>
      <c r="HF642" s="44"/>
      <c r="HG642" s="44"/>
      <c r="HH642" s="44"/>
      <c r="HI642" s="44"/>
      <c r="HJ642" s="44"/>
      <c r="HK642" s="44"/>
      <c r="HL642" s="44"/>
      <c r="HM642" s="44"/>
      <c r="HN642" s="44"/>
      <c r="HO642" s="44"/>
      <c r="HP642" s="44"/>
      <c r="HQ642" s="44"/>
      <c r="HR642" s="44"/>
      <c r="HS642" s="44"/>
      <c r="HT642" s="44"/>
      <c r="HU642" s="44"/>
      <c r="HV642" s="44"/>
      <c r="HW642" s="44"/>
      <c r="HX642" s="44"/>
      <c r="HY642" s="44"/>
      <c r="HZ642" s="44"/>
      <c r="IA642" s="44"/>
    </row>
    <row r="643" spans="2:243" s="40" customFormat="1" ht="63" x14ac:dyDescent="0.25">
      <c r="B643" s="177"/>
      <c r="C643" s="34">
        <v>9</v>
      </c>
      <c r="D643" s="35" t="s">
        <v>3018</v>
      </c>
      <c r="E643" s="35" t="s">
        <v>1243</v>
      </c>
      <c r="F643" s="35" t="s">
        <v>1216</v>
      </c>
      <c r="G643" s="35" t="s">
        <v>4371</v>
      </c>
      <c r="H643" s="37">
        <v>41738</v>
      </c>
      <c r="I643" s="133">
        <v>105943</v>
      </c>
      <c r="J643" s="38">
        <v>41738</v>
      </c>
      <c r="K643" s="42" t="s">
        <v>2240</v>
      </c>
      <c r="L643" s="44"/>
      <c r="M643" s="44"/>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c r="AP643" s="44"/>
      <c r="AQ643" s="44"/>
      <c r="AR643" s="44"/>
      <c r="AS643" s="44"/>
      <c r="AT643" s="44"/>
      <c r="AU643" s="44"/>
      <c r="AV643" s="44"/>
      <c r="AW643" s="44"/>
      <c r="AX643" s="44"/>
      <c r="AY643" s="44"/>
      <c r="AZ643" s="44"/>
      <c r="BA643" s="44"/>
      <c r="BB643" s="44"/>
      <c r="BC643" s="44"/>
      <c r="BD643" s="44"/>
      <c r="BE643" s="44"/>
      <c r="BF643" s="44"/>
      <c r="BG643" s="44"/>
      <c r="BH643" s="44"/>
      <c r="BI643" s="44"/>
      <c r="BJ643" s="44"/>
      <c r="BK643" s="44"/>
      <c r="BL643" s="44"/>
      <c r="BM643" s="44"/>
      <c r="BN643" s="44"/>
      <c r="BO643" s="44"/>
      <c r="BP643" s="44"/>
      <c r="BQ643" s="44"/>
      <c r="BR643" s="44"/>
      <c r="BS643" s="44"/>
      <c r="BT643" s="44"/>
      <c r="BU643" s="44"/>
      <c r="BV643" s="44"/>
      <c r="BW643" s="44"/>
      <c r="BX643" s="44"/>
      <c r="BY643" s="44"/>
      <c r="BZ643" s="44"/>
      <c r="CA643" s="44"/>
      <c r="CB643" s="44"/>
      <c r="CC643" s="44"/>
      <c r="CD643" s="44"/>
      <c r="CE643" s="44"/>
      <c r="CF643" s="44"/>
      <c r="CG643" s="44"/>
      <c r="CH643" s="44"/>
      <c r="CI643" s="44"/>
      <c r="CJ643" s="44"/>
      <c r="CK643" s="44"/>
      <c r="CL643" s="44"/>
      <c r="CM643" s="44"/>
      <c r="CN643" s="44"/>
      <c r="CO643" s="44"/>
      <c r="CP643" s="44"/>
      <c r="CQ643" s="44"/>
      <c r="CR643" s="44"/>
      <c r="CS643" s="44"/>
      <c r="CT643" s="44"/>
      <c r="CU643" s="44"/>
      <c r="CV643" s="44"/>
      <c r="CW643" s="44"/>
      <c r="CX643" s="44"/>
      <c r="CY643" s="44"/>
      <c r="CZ643" s="44"/>
      <c r="DA643" s="44"/>
      <c r="DB643" s="44"/>
      <c r="DC643" s="44"/>
      <c r="DD643" s="44"/>
      <c r="DE643" s="44"/>
      <c r="DF643" s="44"/>
      <c r="DG643" s="44"/>
      <c r="DH643" s="44"/>
      <c r="DI643" s="44"/>
      <c r="DJ643" s="44"/>
      <c r="DK643" s="44"/>
      <c r="DL643" s="44"/>
      <c r="DM643" s="44"/>
      <c r="DN643" s="44"/>
      <c r="DO643" s="44"/>
      <c r="DP643" s="44"/>
      <c r="DQ643" s="44"/>
      <c r="DR643" s="44"/>
      <c r="DS643" s="44"/>
      <c r="DT643" s="44"/>
      <c r="DU643" s="44"/>
      <c r="DV643" s="44"/>
      <c r="DW643" s="44"/>
      <c r="DX643" s="44"/>
      <c r="DY643" s="44"/>
      <c r="DZ643" s="44"/>
      <c r="EA643" s="44"/>
      <c r="EB643" s="44"/>
      <c r="EC643" s="44"/>
      <c r="ED643" s="44"/>
      <c r="EE643" s="44"/>
      <c r="EF643" s="44"/>
      <c r="EG643" s="44"/>
      <c r="EH643" s="44"/>
      <c r="EI643" s="44"/>
      <c r="EJ643" s="44"/>
      <c r="EK643" s="44"/>
      <c r="EL643" s="44"/>
      <c r="EM643" s="44"/>
      <c r="EN643" s="44"/>
      <c r="EO643" s="44"/>
      <c r="EP643" s="44"/>
      <c r="EQ643" s="44"/>
      <c r="ER643" s="44"/>
      <c r="ES643" s="44"/>
      <c r="ET643" s="44"/>
      <c r="EU643" s="44"/>
      <c r="EV643" s="44"/>
      <c r="EW643" s="44"/>
      <c r="EX643" s="44"/>
      <c r="EY643" s="44"/>
      <c r="EZ643" s="44"/>
      <c r="FA643" s="44"/>
      <c r="FB643" s="44"/>
      <c r="FC643" s="44"/>
      <c r="FD643" s="44"/>
      <c r="FE643" s="44"/>
      <c r="FF643" s="44"/>
      <c r="FG643" s="44"/>
      <c r="FH643" s="44"/>
      <c r="FI643" s="44"/>
      <c r="FJ643" s="44"/>
      <c r="FK643" s="44"/>
      <c r="FL643" s="44"/>
      <c r="FM643" s="44"/>
      <c r="FN643" s="44"/>
      <c r="FO643" s="44"/>
      <c r="FP643" s="44"/>
      <c r="FQ643" s="44"/>
      <c r="FR643" s="44"/>
      <c r="FS643" s="44"/>
      <c r="FT643" s="44"/>
      <c r="FU643" s="44"/>
      <c r="FV643" s="44"/>
      <c r="FW643" s="44"/>
      <c r="FX643" s="44"/>
      <c r="FY643" s="44"/>
      <c r="FZ643" s="44"/>
      <c r="GA643" s="44"/>
      <c r="GB643" s="44"/>
      <c r="GC643" s="44"/>
      <c r="GD643" s="44"/>
      <c r="GE643" s="44"/>
      <c r="GF643" s="44"/>
      <c r="GG643" s="44"/>
      <c r="GH643" s="44"/>
      <c r="GI643" s="44"/>
      <c r="GJ643" s="44"/>
      <c r="GK643" s="44"/>
      <c r="GL643" s="44"/>
      <c r="GM643" s="44"/>
      <c r="GN643" s="44"/>
      <c r="GO643" s="44"/>
      <c r="GP643" s="44"/>
      <c r="GQ643" s="44"/>
      <c r="GR643" s="44"/>
      <c r="GS643" s="44"/>
      <c r="GT643" s="44"/>
      <c r="GU643" s="44"/>
      <c r="GV643" s="44"/>
      <c r="GW643" s="44"/>
      <c r="GX643" s="44"/>
      <c r="GY643" s="44"/>
      <c r="GZ643" s="44"/>
      <c r="HA643" s="44"/>
      <c r="HB643" s="44"/>
      <c r="HC643" s="44"/>
      <c r="HD643" s="44"/>
      <c r="HE643" s="44"/>
      <c r="HF643" s="44"/>
      <c r="HG643" s="44"/>
      <c r="HH643" s="44"/>
      <c r="HI643" s="44"/>
      <c r="HJ643" s="44"/>
      <c r="HK643" s="44"/>
      <c r="HL643" s="44"/>
      <c r="HM643" s="44"/>
      <c r="HN643" s="44"/>
      <c r="HO643" s="44"/>
      <c r="HP643" s="44"/>
      <c r="HQ643" s="44"/>
      <c r="HR643" s="44"/>
      <c r="HS643" s="44"/>
      <c r="HT643" s="44"/>
      <c r="HU643" s="44"/>
      <c r="HV643" s="44"/>
      <c r="HW643" s="44"/>
      <c r="HX643" s="44"/>
      <c r="HY643" s="44"/>
      <c r="HZ643" s="44"/>
      <c r="IA643" s="44"/>
    </row>
    <row r="644" spans="2:243" s="40" customFormat="1" ht="47.25" x14ac:dyDescent="0.25">
      <c r="B644" s="177"/>
      <c r="C644" s="34">
        <v>10</v>
      </c>
      <c r="D644" s="46" t="s">
        <v>3050</v>
      </c>
      <c r="E644" s="41" t="s">
        <v>340</v>
      </c>
      <c r="F644" s="47" t="s">
        <v>341</v>
      </c>
      <c r="G644" s="48" t="s">
        <v>342</v>
      </c>
      <c r="H644" s="49">
        <v>40926</v>
      </c>
      <c r="I644" s="142">
        <v>759240</v>
      </c>
      <c r="J644" s="50">
        <v>41739</v>
      </c>
      <c r="K644" s="42" t="s">
        <v>2241</v>
      </c>
      <c r="IB644" s="44"/>
      <c r="IC644" s="44"/>
      <c r="ID644" s="44"/>
      <c r="IE644" s="44"/>
      <c r="IF644" s="44"/>
      <c r="IG644" s="44"/>
      <c r="IH644" s="44"/>
      <c r="II644" s="44"/>
    </row>
    <row r="645" spans="2:243" s="40" customFormat="1" ht="47.25" x14ac:dyDescent="0.25">
      <c r="B645" s="177"/>
      <c r="C645" s="34">
        <v>11</v>
      </c>
      <c r="D645" s="46" t="s">
        <v>2916</v>
      </c>
      <c r="E645" s="41" t="s">
        <v>480</v>
      </c>
      <c r="F645" s="47" t="s">
        <v>698</v>
      </c>
      <c r="G645" s="48" t="s">
        <v>699</v>
      </c>
      <c r="H645" s="49">
        <v>40785</v>
      </c>
      <c r="I645" s="142">
        <v>73034</v>
      </c>
      <c r="J645" s="50">
        <v>41744</v>
      </c>
      <c r="K645" s="42" t="s">
        <v>2242</v>
      </c>
      <c r="IC645" s="33"/>
      <c r="ID645" s="33"/>
      <c r="IE645" s="33"/>
      <c r="IF645" s="33"/>
      <c r="IG645" s="33"/>
      <c r="IH645" s="33"/>
      <c r="II645" s="33"/>
    </row>
    <row r="646" spans="2:243" s="40" customFormat="1" ht="63" x14ac:dyDescent="0.25">
      <c r="B646" s="177"/>
      <c r="C646" s="34">
        <v>12</v>
      </c>
      <c r="D646" s="46" t="s">
        <v>2889</v>
      </c>
      <c r="E646" s="35" t="s">
        <v>1835</v>
      </c>
      <c r="F646" s="47" t="s">
        <v>688</v>
      </c>
      <c r="G646" s="48" t="s">
        <v>689</v>
      </c>
      <c r="H646" s="49">
        <v>41199</v>
      </c>
      <c r="I646" s="142">
        <v>31484</v>
      </c>
      <c r="J646" s="50">
        <v>41745</v>
      </c>
      <c r="K646" s="42" t="s">
        <v>2243</v>
      </c>
    </row>
    <row r="647" spans="2:243" s="40" customFormat="1" ht="63" x14ac:dyDescent="0.25">
      <c r="B647" s="177"/>
      <c r="C647" s="34">
        <v>13</v>
      </c>
      <c r="D647" s="46" t="s">
        <v>2889</v>
      </c>
      <c r="E647" s="35" t="s">
        <v>1835</v>
      </c>
      <c r="F647" s="47" t="s">
        <v>790</v>
      </c>
      <c r="G647" s="48" t="s">
        <v>689</v>
      </c>
      <c r="H647" s="49">
        <v>41199</v>
      </c>
      <c r="I647" s="142">
        <f>189304-22079</f>
        <v>167225</v>
      </c>
      <c r="J647" s="50">
        <v>41745</v>
      </c>
      <c r="K647" s="42" t="s">
        <v>2244</v>
      </c>
      <c r="IB647" s="44"/>
    </row>
    <row r="648" spans="2:243" s="40" customFormat="1" ht="63" x14ac:dyDescent="0.25">
      <c r="B648" s="177"/>
      <c r="C648" s="34">
        <v>14</v>
      </c>
      <c r="D648" s="46" t="s">
        <v>3002</v>
      </c>
      <c r="E648" s="41" t="s">
        <v>174</v>
      </c>
      <c r="F648" s="47" t="s">
        <v>851</v>
      </c>
      <c r="G648" s="151" t="s">
        <v>4363</v>
      </c>
      <c r="H648" s="152">
        <v>41751</v>
      </c>
      <c r="I648" s="142">
        <v>48488</v>
      </c>
      <c r="J648" s="50">
        <v>41751</v>
      </c>
      <c r="K648" s="42" t="s">
        <v>2245</v>
      </c>
    </row>
    <row r="649" spans="2:243" s="40" customFormat="1" ht="126" x14ac:dyDescent="0.25">
      <c r="B649" s="177"/>
      <c r="C649" s="34">
        <v>15</v>
      </c>
      <c r="D649" s="46" t="s">
        <v>3156</v>
      </c>
      <c r="E649" s="41" t="s">
        <v>50</v>
      </c>
      <c r="F649" s="47" t="s">
        <v>367</v>
      </c>
      <c r="G649" s="48" t="s">
        <v>368</v>
      </c>
      <c r="H649" s="49">
        <v>41274</v>
      </c>
      <c r="I649" s="142">
        <v>1000000</v>
      </c>
      <c r="J649" s="50">
        <v>41753</v>
      </c>
      <c r="K649" s="42" t="s">
        <v>2246</v>
      </c>
    </row>
    <row r="650" spans="2:243" s="40" customFormat="1" ht="204.75" x14ac:dyDescent="0.25">
      <c r="B650" s="177"/>
      <c r="C650" s="34">
        <v>16</v>
      </c>
      <c r="D650" s="46" t="s">
        <v>2832</v>
      </c>
      <c r="E650" s="41" t="s">
        <v>550</v>
      </c>
      <c r="F650" s="47" t="s">
        <v>551</v>
      </c>
      <c r="G650" s="48" t="s">
        <v>552</v>
      </c>
      <c r="H650" s="49">
        <v>39925</v>
      </c>
      <c r="I650" s="142">
        <v>9000</v>
      </c>
      <c r="J650" s="50">
        <v>41754</v>
      </c>
      <c r="K650" s="42" t="s">
        <v>1897</v>
      </c>
    </row>
    <row r="651" spans="2:243" s="40" customFormat="1" ht="47.25" x14ac:dyDescent="0.25">
      <c r="B651" s="177"/>
      <c r="C651" s="34">
        <v>17</v>
      </c>
      <c r="D651" s="46" t="s">
        <v>2861</v>
      </c>
      <c r="E651" s="41" t="s">
        <v>782</v>
      </c>
      <c r="F651" s="47" t="s">
        <v>783</v>
      </c>
      <c r="G651" s="151" t="s">
        <v>4364</v>
      </c>
      <c r="H651" s="152">
        <v>41758</v>
      </c>
      <c r="I651" s="142">
        <v>60000</v>
      </c>
      <c r="J651" s="50">
        <v>41758</v>
      </c>
      <c r="K651" s="42" t="s">
        <v>1947</v>
      </c>
    </row>
    <row r="652" spans="2:243" s="40" customFormat="1" ht="110.25" x14ac:dyDescent="0.25">
      <c r="B652" s="177"/>
      <c r="C652" s="34">
        <v>18</v>
      </c>
      <c r="D652" s="46" t="s">
        <v>2909</v>
      </c>
      <c r="E652" s="41" t="s">
        <v>12</v>
      </c>
      <c r="F652" s="47" t="s">
        <v>312</v>
      </c>
      <c r="G652" s="48" t="s">
        <v>313</v>
      </c>
      <c r="H652" s="49">
        <v>41072</v>
      </c>
      <c r="I652" s="142">
        <v>1249030</v>
      </c>
      <c r="J652" s="50">
        <v>41759</v>
      </c>
      <c r="K652" s="42" t="s">
        <v>2247</v>
      </c>
    </row>
    <row r="653" spans="2:243" s="40" customFormat="1" ht="189" x14ac:dyDescent="0.25">
      <c r="B653" s="177"/>
      <c r="C653" s="34">
        <v>19</v>
      </c>
      <c r="D653" s="46" t="s">
        <v>2917</v>
      </c>
      <c r="E653" s="35" t="s">
        <v>1243</v>
      </c>
      <c r="F653" s="47" t="s">
        <v>499</v>
      </c>
      <c r="G653" s="48" t="s">
        <v>500</v>
      </c>
      <c r="H653" s="49">
        <v>40302</v>
      </c>
      <c r="I653" s="142">
        <v>17602</v>
      </c>
      <c r="J653" s="50">
        <v>41761</v>
      </c>
      <c r="K653" s="42" t="s">
        <v>2248</v>
      </c>
    </row>
    <row r="654" spans="2:243" s="40" customFormat="1" ht="94.5" x14ac:dyDescent="0.25">
      <c r="B654" s="177"/>
      <c r="C654" s="34">
        <v>20</v>
      </c>
      <c r="D654" s="46" t="s">
        <v>2919</v>
      </c>
      <c r="E654" s="41" t="s">
        <v>392</v>
      </c>
      <c r="F654" s="47" t="s">
        <v>492</v>
      </c>
      <c r="G654" s="48" t="s">
        <v>493</v>
      </c>
      <c r="H654" s="49">
        <v>41548</v>
      </c>
      <c r="I654" s="142">
        <v>177200</v>
      </c>
      <c r="J654" s="50">
        <v>41761</v>
      </c>
      <c r="K654" s="42" t="s">
        <v>2249</v>
      </c>
      <c r="IB654" s="44"/>
    </row>
    <row r="655" spans="2:243" s="40" customFormat="1" ht="63" x14ac:dyDescent="0.25">
      <c r="B655" s="177"/>
      <c r="C655" s="34">
        <v>21</v>
      </c>
      <c r="D655" s="46" t="s">
        <v>2919</v>
      </c>
      <c r="E655" s="41" t="s">
        <v>392</v>
      </c>
      <c r="F655" s="47" t="s">
        <v>475</v>
      </c>
      <c r="G655" s="48" t="s">
        <v>476</v>
      </c>
      <c r="H655" s="49">
        <v>41518</v>
      </c>
      <c r="I655" s="142">
        <v>147170</v>
      </c>
      <c r="J655" s="50">
        <v>41761</v>
      </c>
      <c r="K655" s="42" t="s">
        <v>2011</v>
      </c>
      <c r="IB655" s="44"/>
    </row>
    <row r="656" spans="2:243" s="40" customFormat="1" ht="63" x14ac:dyDescent="0.25">
      <c r="B656" s="177"/>
      <c r="C656" s="34">
        <v>22</v>
      </c>
      <c r="D656" s="46" t="s">
        <v>2919</v>
      </c>
      <c r="E656" s="41" t="s">
        <v>392</v>
      </c>
      <c r="F656" s="47" t="s">
        <v>515</v>
      </c>
      <c r="G656" s="48" t="s">
        <v>516</v>
      </c>
      <c r="H656" s="49">
        <v>41671</v>
      </c>
      <c r="I656" s="142">
        <v>147170</v>
      </c>
      <c r="J656" s="50">
        <v>41761</v>
      </c>
      <c r="K656" s="42" t="s">
        <v>2011</v>
      </c>
      <c r="IB656" s="44"/>
    </row>
    <row r="657" spans="2:243" s="40" customFormat="1" ht="110.25" x14ac:dyDescent="0.25">
      <c r="B657" s="177"/>
      <c r="C657" s="34">
        <v>23</v>
      </c>
      <c r="D657" s="46" t="s">
        <v>2919</v>
      </c>
      <c r="E657" s="41" t="s">
        <v>392</v>
      </c>
      <c r="F657" s="47" t="s">
        <v>505</v>
      </c>
      <c r="G657" s="48" t="s">
        <v>506</v>
      </c>
      <c r="H657" s="49">
        <v>41649</v>
      </c>
      <c r="I657" s="142">
        <v>132000</v>
      </c>
      <c r="J657" s="50">
        <v>41761</v>
      </c>
      <c r="K657" s="42" t="s">
        <v>2250</v>
      </c>
      <c r="IB657" s="44"/>
      <c r="IC657" s="44"/>
      <c r="ID657" s="44"/>
      <c r="IE657" s="44"/>
      <c r="IF657" s="44"/>
      <c r="IG657" s="44"/>
      <c r="IH657" s="44"/>
      <c r="II657" s="44"/>
    </row>
    <row r="658" spans="2:243" s="40" customFormat="1" ht="126" x14ac:dyDescent="0.25">
      <c r="B658" s="177"/>
      <c r="C658" s="34">
        <v>24</v>
      </c>
      <c r="D658" s="46" t="s">
        <v>2919</v>
      </c>
      <c r="E658" s="41" t="s">
        <v>392</v>
      </c>
      <c r="F658" s="47" t="s">
        <v>488</v>
      </c>
      <c r="G658" s="48" t="s">
        <v>489</v>
      </c>
      <c r="H658" s="49">
        <v>41548</v>
      </c>
      <c r="I658" s="142">
        <v>165000</v>
      </c>
      <c r="J658" s="50">
        <v>41761</v>
      </c>
      <c r="K658" s="42" t="s">
        <v>2251</v>
      </c>
      <c r="IB658" s="44"/>
    </row>
    <row r="659" spans="2:243" s="40" customFormat="1" ht="47.25" x14ac:dyDescent="0.25">
      <c r="B659" s="177"/>
      <c r="C659" s="34">
        <v>25</v>
      </c>
      <c r="D659" s="56" t="s">
        <v>2865</v>
      </c>
      <c r="E659" s="42" t="s">
        <v>1289</v>
      </c>
      <c r="F659" s="35" t="s">
        <v>1309</v>
      </c>
      <c r="G659" s="165" t="s">
        <v>4365</v>
      </c>
      <c r="H659" s="154">
        <v>41764</v>
      </c>
      <c r="I659" s="133">
        <v>474000</v>
      </c>
      <c r="J659" s="43">
        <v>41764</v>
      </c>
      <c r="K659" s="42" t="s">
        <v>2252</v>
      </c>
      <c r="IB659" s="44"/>
    </row>
    <row r="660" spans="2:243" s="40" customFormat="1" ht="47.25" x14ac:dyDescent="0.25">
      <c r="B660" s="177"/>
      <c r="C660" s="34">
        <v>26</v>
      </c>
      <c r="D660" s="46" t="s">
        <v>2861</v>
      </c>
      <c r="E660" s="41" t="s">
        <v>9</v>
      </c>
      <c r="F660" s="47" t="s">
        <v>203</v>
      </c>
      <c r="G660" s="48" t="s">
        <v>703</v>
      </c>
      <c r="H660" s="49">
        <v>41760</v>
      </c>
      <c r="I660" s="142">
        <v>800000</v>
      </c>
      <c r="J660" s="50">
        <v>41767</v>
      </c>
      <c r="K660" s="42" t="s">
        <v>1928</v>
      </c>
      <c r="IB660" s="44"/>
    </row>
    <row r="661" spans="2:243" s="40" customFormat="1" ht="126" x14ac:dyDescent="0.25">
      <c r="B661" s="177"/>
      <c r="C661" s="34">
        <v>27</v>
      </c>
      <c r="D661" s="46" t="s">
        <v>3051</v>
      </c>
      <c r="E661" s="41" t="s">
        <v>348</v>
      </c>
      <c r="F661" s="47" t="s">
        <v>376</v>
      </c>
      <c r="G661" s="48" t="s">
        <v>377</v>
      </c>
      <c r="H661" s="49">
        <v>40648</v>
      </c>
      <c r="I661" s="142">
        <v>155220</v>
      </c>
      <c r="J661" s="50">
        <v>41771</v>
      </c>
      <c r="K661" s="42" t="s">
        <v>2253</v>
      </c>
      <c r="IB661" s="44"/>
    </row>
    <row r="662" spans="2:243" s="40" customFormat="1" ht="141.75" x14ac:dyDescent="0.25">
      <c r="B662" s="177"/>
      <c r="C662" s="34">
        <v>28</v>
      </c>
      <c r="D662" s="46" t="s">
        <v>3105</v>
      </c>
      <c r="E662" s="41" t="s">
        <v>12</v>
      </c>
      <c r="F662" s="47" t="s">
        <v>164</v>
      </c>
      <c r="G662" s="48" t="s">
        <v>165</v>
      </c>
      <c r="H662" s="49">
        <v>40861</v>
      </c>
      <c r="I662" s="142">
        <v>108712</v>
      </c>
      <c r="J662" s="50">
        <v>41771</v>
      </c>
      <c r="K662" s="42" t="s">
        <v>2254</v>
      </c>
      <c r="IC662" s="44"/>
      <c r="ID662" s="44"/>
      <c r="IE662" s="44"/>
      <c r="IF662" s="44"/>
      <c r="IG662" s="44"/>
      <c r="IH662" s="44"/>
      <c r="II662" s="44"/>
    </row>
    <row r="663" spans="2:243" s="40" customFormat="1" ht="204.75" x14ac:dyDescent="0.25">
      <c r="B663" s="177"/>
      <c r="C663" s="34">
        <v>29</v>
      </c>
      <c r="D663" s="46" t="s">
        <v>2832</v>
      </c>
      <c r="E663" s="41" t="s">
        <v>550</v>
      </c>
      <c r="F663" s="47" t="s">
        <v>551</v>
      </c>
      <c r="G663" s="48" t="s">
        <v>552</v>
      </c>
      <c r="H663" s="49">
        <v>39925</v>
      </c>
      <c r="I663" s="142">
        <v>9000</v>
      </c>
      <c r="J663" s="50">
        <v>41772</v>
      </c>
      <c r="K663" s="42" t="s">
        <v>1897</v>
      </c>
    </row>
    <row r="664" spans="2:243" s="40" customFormat="1" ht="141.75" x14ac:dyDescent="0.25">
      <c r="B664" s="177"/>
      <c r="C664" s="34">
        <v>30</v>
      </c>
      <c r="D664" s="46" t="s">
        <v>2833</v>
      </c>
      <c r="E664" s="41" t="s">
        <v>550</v>
      </c>
      <c r="F664" s="47" t="s">
        <v>553</v>
      </c>
      <c r="G664" s="48" t="s">
        <v>554</v>
      </c>
      <c r="H664" s="49">
        <v>41772</v>
      </c>
      <c r="I664" s="142">
        <v>23220</v>
      </c>
      <c r="J664" s="50">
        <v>41772</v>
      </c>
      <c r="K664" s="42" t="s">
        <v>2255</v>
      </c>
    </row>
    <row r="665" spans="2:243" s="40" customFormat="1" ht="63" x14ac:dyDescent="0.25">
      <c r="B665" s="177"/>
      <c r="C665" s="34">
        <v>31</v>
      </c>
      <c r="D665" s="46" t="s">
        <v>3085</v>
      </c>
      <c r="E665" s="41" t="s">
        <v>67</v>
      </c>
      <c r="F665" s="47" t="s">
        <v>793</v>
      </c>
      <c r="G665" s="48" t="s">
        <v>794</v>
      </c>
      <c r="H665" s="49">
        <v>41773</v>
      </c>
      <c r="I665" s="142">
        <v>44288</v>
      </c>
      <c r="J665" s="50">
        <v>41773</v>
      </c>
      <c r="K665" s="42" t="s">
        <v>2256</v>
      </c>
    </row>
    <row r="666" spans="2:243" s="40" customFormat="1" ht="47.25" x14ac:dyDescent="0.25">
      <c r="B666" s="177"/>
      <c r="C666" s="34">
        <v>32</v>
      </c>
      <c r="D666" s="35" t="s">
        <v>2827</v>
      </c>
      <c r="E666" s="41" t="s">
        <v>9</v>
      </c>
      <c r="F666" s="18" t="s">
        <v>1256</v>
      </c>
      <c r="G666" s="36" t="s">
        <v>1257</v>
      </c>
      <c r="H666" s="37">
        <v>40850</v>
      </c>
      <c r="I666" s="133">
        <f>200000</f>
        <v>200000</v>
      </c>
      <c r="J666" s="38">
        <v>41775</v>
      </c>
      <c r="K666" s="35" t="s">
        <v>1892</v>
      </c>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c r="BC666" s="39"/>
      <c r="BD666" s="39"/>
      <c r="BE666" s="39"/>
      <c r="BF666" s="39"/>
      <c r="BG666" s="39"/>
      <c r="BH666" s="39"/>
      <c r="BI666" s="39"/>
      <c r="BJ666" s="39"/>
      <c r="BK666" s="39"/>
      <c r="BL666" s="39"/>
      <c r="BM666" s="39"/>
      <c r="BN666" s="39"/>
      <c r="BO666" s="39"/>
      <c r="BP666" s="39"/>
      <c r="BQ666" s="39"/>
      <c r="BR666" s="39"/>
      <c r="BS666" s="39"/>
      <c r="BT666" s="39"/>
      <c r="BU666" s="39"/>
      <c r="BV666" s="39"/>
      <c r="BW666" s="39"/>
      <c r="BX666" s="39"/>
      <c r="BY666" s="39"/>
      <c r="BZ666" s="39"/>
      <c r="CA666" s="39"/>
      <c r="CB666" s="39"/>
      <c r="CC666" s="39"/>
      <c r="CD666" s="39"/>
      <c r="CE666" s="39"/>
      <c r="CF666" s="39"/>
      <c r="CG666" s="39"/>
      <c r="CH666" s="39"/>
      <c r="CI666" s="39"/>
      <c r="CJ666" s="39"/>
      <c r="CK666" s="39"/>
      <c r="CL666" s="39"/>
      <c r="CM666" s="39"/>
      <c r="CN666" s="39"/>
      <c r="CO666" s="39"/>
      <c r="CP666" s="39"/>
      <c r="CQ666" s="39"/>
      <c r="CR666" s="39"/>
      <c r="CS666" s="39"/>
      <c r="CT666" s="39"/>
      <c r="CU666" s="39"/>
      <c r="CV666" s="39"/>
      <c r="CW666" s="39"/>
      <c r="CX666" s="39"/>
      <c r="CY666" s="39"/>
      <c r="CZ666" s="39"/>
      <c r="DA666" s="39"/>
      <c r="DB666" s="39"/>
      <c r="DC666" s="39"/>
      <c r="DD666" s="39"/>
      <c r="DE666" s="39"/>
      <c r="DF666" s="39"/>
      <c r="DG666" s="39"/>
      <c r="DH666" s="39"/>
      <c r="DI666" s="39"/>
      <c r="DJ666" s="39"/>
      <c r="DK666" s="39"/>
      <c r="DL666" s="39"/>
      <c r="DM666" s="39"/>
      <c r="DN666" s="39"/>
      <c r="DO666" s="39"/>
      <c r="DP666" s="39"/>
      <c r="DQ666" s="39"/>
      <c r="DR666" s="39"/>
      <c r="DS666" s="39"/>
      <c r="DT666" s="39"/>
      <c r="DU666" s="39"/>
      <c r="DV666" s="39"/>
      <c r="DW666" s="39"/>
      <c r="DX666" s="39"/>
      <c r="DY666" s="39"/>
      <c r="DZ666" s="39"/>
      <c r="EA666" s="39"/>
      <c r="EB666" s="39"/>
      <c r="EC666" s="39"/>
      <c r="ED666" s="39"/>
      <c r="EE666" s="39"/>
      <c r="EF666" s="39"/>
      <c r="EG666" s="39"/>
      <c r="EH666" s="39"/>
      <c r="EI666" s="39"/>
      <c r="EJ666" s="39"/>
      <c r="EK666" s="39"/>
      <c r="EL666" s="39"/>
      <c r="EM666" s="39"/>
      <c r="EN666" s="39"/>
      <c r="EO666" s="39"/>
      <c r="EP666" s="39"/>
      <c r="EQ666" s="39"/>
      <c r="ER666" s="39"/>
      <c r="ES666" s="39"/>
      <c r="ET666" s="39"/>
      <c r="EU666" s="39"/>
      <c r="EV666" s="39"/>
      <c r="EW666" s="39"/>
      <c r="EX666" s="39"/>
      <c r="EY666" s="39"/>
      <c r="EZ666" s="39"/>
      <c r="FA666" s="39"/>
      <c r="FB666" s="39"/>
      <c r="FC666" s="39"/>
      <c r="FD666" s="39"/>
      <c r="FE666" s="39"/>
      <c r="FF666" s="39"/>
      <c r="FG666" s="39"/>
      <c r="FH666" s="39"/>
      <c r="FI666" s="39"/>
      <c r="FJ666" s="39"/>
      <c r="FK666" s="39"/>
      <c r="FL666" s="39"/>
      <c r="FM666" s="39"/>
      <c r="FN666" s="39"/>
      <c r="FO666" s="39"/>
      <c r="FP666" s="39"/>
      <c r="FQ666" s="39"/>
      <c r="FR666" s="39"/>
      <c r="FS666" s="39"/>
      <c r="FT666" s="39"/>
      <c r="FU666" s="39"/>
      <c r="FV666" s="39"/>
      <c r="FW666" s="39"/>
      <c r="FX666" s="39"/>
      <c r="FY666" s="39"/>
      <c r="FZ666" s="39"/>
      <c r="GA666" s="39"/>
      <c r="GB666" s="39"/>
      <c r="GC666" s="39"/>
      <c r="GD666" s="39"/>
      <c r="GE666" s="39"/>
      <c r="GF666" s="39"/>
      <c r="GG666" s="39"/>
      <c r="GH666" s="39"/>
      <c r="GI666" s="39"/>
      <c r="GJ666" s="39"/>
      <c r="GK666" s="39"/>
      <c r="GL666" s="39"/>
      <c r="GM666" s="39"/>
      <c r="GN666" s="39"/>
      <c r="GO666" s="39"/>
      <c r="GP666" s="39"/>
      <c r="GQ666" s="39"/>
      <c r="GR666" s="39"/>
      <c r="GS666" s="39"/>
      <c r="GT666" s="39"/>
      <c r="GU666" s="39"/>
      <c r="GV666" s="39"/>
      <c r="GW666" s="39"/>
      <c r="GX666" s="39"/>
      <c r="GY666" s="39"/>
      <c r="GZ666" s="39"/>
      <c r="HA666" s="39"/>
      <c r="HB666" s="39"/>
      <c r="HC666" s="39"/>
      <c r="HD666" s="39"/>
      <c r="HE666" s="39"/>
      <c r="HF666" s="39"/>
      <c r="HG666" s="39"/>
      <c r="HH666" s="39"/>
      <c r="HI666" s="39"/>
      <c r="HJ666" s="39"/>
      <c r="HK666" s="39"/>
      <c r="HL666" s="39"/>
      <c r="HM666" s="39"/>
      <c r="HN666" s="39"/>
      <c r="HO666" s="39"/>
      <c r="HP666" s="39"/>
      <c r="HQ666" s="39"/>
      <c r="HR666" s="39"/>
      <c r="HS666" s="39"/>
      <c r="HT666" s="39"/>
      <c r="HU666" s="39"/>
      <c r="HV666" s="39"/>
      <c r="HW666" s="39"/>
      <c r="HX666" s="39"/>
      <c r="HY666" s="39"/>
      <c r="HZ666" s="39"/>
      <c r="IA666" s="39"/>
      <c r="IB666" s="44"/>
    </row>
    <row r="667" spans="2:243" s="40" customFormat="1" ht="78.75" x14ac:dyDescent="0.25">
      <c r="B667" s="177"/>
      <c r="C667" s="34">
        <v>33</v>
      </c>
      <c r="D667" s="46" t="s">
        <v>2852</v>
      </c>
      <c r="E667" s="41" t="s">
        <v>67</v>
      </c>
      <c r="F667" s="47" t="s">
        <v>96</v>
      </c>
      <c r="G667" s="48" t="s">
        <v>97</v>
      </c>
      <c r="H667" s="49">
        <v>41765</v>
      </c>
      <c r="I667" s="142">
        <v>1339600</v>
      </c>
      <c r="J667" s="50">
        <v>41775</v>
      </c>
      <c r="K667" s="42" t="s">
        <v>2257</v>
      </c>
    </row>
    <row r="668" spans="2:243" s="40" customFormat="1" ht="63" x14ac:dyDescent="0.25">
      <c r="B668" s="177"/>
      <c r="C668" s="34">
        <v>34</v>
      </c>
      <c r="D668" s="46" t="s">
        <v>2978</v>
      </c>
      <c r="E668" s="41" t="s">
        <v>665</v>
      </c>
      <c r="F668" s="47" t="s">
        <v>666</v>
      </c>
      <c r="G668" s="151" t="s">
        <v>4366</v>
      </c>
      <c r="H668" s="152">
        <v>41778</v>
      </c>
      <c r="I668" s="142">
        <v>103377</v>
      </c>
      <c r="J668" s="50">
        <v>41778</v>
      </c>
      <c r="K668" s="42" t="s">
        <v>2258</v>
      </c>
      <c r="IC668" s="33"/>
      <c r="ID668" s="33"/>
      <c r="IE668" s="33"/>
      <c r="IF668" s="33"/>
      <c r="IG668" s="33"/>
      <c r="IH668" s="33"/>
      <c r="II668" s="33"/>
    </row>
    <row r="669" spans="2:243" s="40" customFormat="1" ht="47.25" x14ac:dyDescent="0.25">
      <c r="B669" s="177"/>
      <c r="C669" s="34">
        <v>35</v>
      </c>
      <c r="D669" s="46" t="s">
        <v>2916</v>
      </c>
      <c r="E669" s="41" t="s">
        <v>480</v>
      </c>
      <c r="F669" s="47" t="s">
        <v>698</v>
      </c>
      <c r="G669" s="48" t="s">
        <v>699</v>
      </c>
      <c r="H669" s="49">
        <v>40785</v>
      </c>
      <c r="I669" s="142">
        <v>73034</v>
      </c>
      <c r="J669" s="50">
        <v>41779</v>
      </c>
      <c r="K669" s="42" t="s">
        <v>2242</v>
      </c>
    </row>
    <row r="670" spans="2:243" s="40" customFormat="1" ht="47.25" x14ac:dyDescent="0.25">
      <c r="B670" s="177"/>
      <c r="C670" s="34">
        <v>36</v>
      </c>
      <c r="D670" s="46" t="s">
        <v>3157</v>
      </c>
      <c r="E670" s="41" t="s">
        <v>174</v>
      </c>
      <c r="F670" s="47" t="s">
        <v>827</v>
      </c>
      <c r="G670" s="48" t="s">
        <v>828</v>
      </c>
      <c r="H670" s="49">
        <v>41386</v>
      </c>
      <c r="I670" s="142">
        <v>16903</v>
      </c>
      <c r="J670" s="50">
        <v>41780</v>
      </c>
      <c r="K670" s="42" t="s">
        <v>2259</v>
      </c>
    </row>
    <row r="671" spans="2:243" s="40" customFormat="1" ht="63" x14ac:dyDescent="0.25">
      <c r="B671" s="177"/>
      <c r="C671" s="34">
        <v>37</v>
      </c>
      <c r="D671" s="46" t="s">
        <v>2988</v>
      </c>
      <c r="E671" s="41" t="s">
        <v>4</v>
      </c>
      <c r="F671" s="47" t="s">
        <v>23</v>
      </c>
      <c r="G671" s="48" t="s">
        <v>25</v>
      </c>
      <c r="H671" s="49">
        <v>41754</v>
      </c>
      <c r="I671" s="142">
        <v>450000</v>
      </c>
      <c r="J671" s="50">
        <v>41780</v>
      </c>
      <c r="K671" s="42" t="s">
        <v>2025</v>
      </c>
      <c r="IB671" s="44"/>
    </row>
    <row r="672" spans="2:243" s="40" customFormat="1" ht="78.75" x14ac:dyDescent="0.25">
      <c r="B672" s="177"/>
      <c r="C672" s="34">
        <v>38</v>
      </c>
      <c r="D672" s="56" t="s">
        <v>2865</v>
      </c>
      <c r="E672" s="41" t="s">
        <v>12</v>
      </c>
      <c r="F672" s="18" t="s">
        <v>1311</v>
      </c>
      <c r="G672" s="165" t="s">
        <v>4367</v>
      </c>
      <c r="H672" s="154">
        <v>41780</v>
      </c>
      <c r="I672" s="133">
        <v>35103</v>
      </c>
      <c r="J672" s="43">
        <v>41780</v>
      </c>
      <c r="K672" s="42" t="s">
        <v>2260</v>
      </c>
    </row>
    <row r="673" spans="2:243" s="40" customFormat="1" ht="63" x14ac:dyDescent="0.25">
      <c r="B673" s="177"/>
      <c r="C673" s="34">
        <v>39</v>
      </c>
      <c r="D673" s="150" t="s">
        <v>4369</v>
      </c>
      <c r="E673" s="35" t="s">
        <v>1242</v>
      </c>
      <c r="F673" s="35" t="s">
        <v>4370</v>
      </c>
      <c r="G673" s="35" t="s">
        <v>4368</v>
      </c>
      <c r="H673" s="37">
        <v>41785</v>
      </c>
      <c r="I673" s="133">
        <v>49597.760000000002</v>
      </c>
      <c r="J673" s="38">
        <v>41785</v>
      </c>
      <c r="K673" s="42" t="s">
        <v>2261</v>
      </c>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c r="BC673" s="44"/>
      <c r="BD673" s="44"/>
      <c r="BE673" s="44"/>
      <c r="BF673" s="44"/>
      <c r="BG673" s="44"/>
      <c r="BH673" s="44"/>
      <c r="BI673" s="44"/>
      <c r="BJ673" s="44"/>
      <c r="BK673" s="44"/>
      <c r="BL673" s="44"/>
      <c r="BM673" s="44"/>
      <c r="BN673" s="44"/>
      <c r="BO673" s="44"/>
      <c r="BP673" s="44"/>
      <c r="BQ673" s="44"/>
      <c r="BR673" s="44"/>
      <c r="BS673" s="44"/>
      <c r="BT673" s="44"/>
      <c r="BU673" s="44"/>
      <c r="BV673" s="44"/>
      <c r="BW673" s="44"/>
      <c r="BX673" s="44"/>
      <c r="BY673" s="44"/>
      <c r="BZ673" s="44"/>
      <c r="CA673" s="44"/>
      <c r="CB673" s="44"/>
      <c r="CC673" s="44"/>
      <c r="CD673" s="44"/>
      <c r="CE673" s="44"/>
      <c r="CF673" s="44"/>
      <c r="CG673" s="44"/>
      <c r="CH673" s="44"/>
      <c r="CI673" s="44"/>
      <c r="CJ673" s="44"/>
      <c r="CK673" s="44"/>
      <c r="CL673" s="44"/>
      <c r="CM673" s="44"/>
      <c r="CN673" s="44"/>
      <c r="CO673" s="44"/>
      <c r="CP673" s="44"/>
      <c r="CQ673" s="44"/>
      <c r="CR673" s="44"/>
      <c r="CS673" s="44"/>
      <c r="CT673" s="44"/>
      <c r="CU673" s="44"/>
      <c r="CV673" s="44"/>
      <c r="CW673" s="44"/>
      <c r="CX673" s="44"/>
      <c r="CY673" s="44"/>
      <c r="CZ673" s="44"/>
      <c r="DA673" s="44"/>
      <c r="DB673" s="44"/>
      <c r="DC673" s="44"/>
      <c r="DD673" s="44"/>
      <c r="DE673" s="44"/>
      <c r="DF673" s="44"/>
      <c r="DG673" s="44"/>
      <c r="DH673" s="44"/>
      <c r="DI673" s="44"/>
      <c r="DJ673" s="44"/>
      <c r="DK673" s="44"/>
      <c r="DL673" s="44"/>
      <c r="DM673" s="44"/>
      <c r="DN673" s="44"/>
      <c r="DO673" s="44"/>
      <c r="DP673" s="44"/>
      <c r="DQ673" s="44"/>
      <c r="DR673" s="44"/>
      <c r="DS673" s="44"/>
      <c r="DT673" s="44"/>
      <c r="DU673" s="44"/>
      <c r="DV673" s="44"/>
      <c r="DW673" s="44"/>
      <c r="DX673" s="44"/>
      <c r="DY673" s="44"/>
      <c r="DZ673" s="44"/>
      <c r="EA673" s="44"/>
      <c r="EB673" s="44"/>
      <c r="EC673" s="44"/>
      <c r="ED673" s="44"/>
      <c r="EE673" s="44"/>
      <c r="EF673" s="44"/>
      <c r="EG673" s="44"/>
      <c r="EH673" s="44"/>
      <c r="EI673" s="44"/>
      <c r="EJ673" s="44"/>
      <c r="EK673" s="44"/>
      <c r="EL673" s="44"/>
      <c r="EM673" s="44"/>
      <c r="EN673" s="44"/>
      <c r="EO673" s="44"/>
      <c r="EP673" s="44"/>
      <c r="EQ673" s="44"/>
      <c r="ER673" s="44"/>
      <c r="ES673" s="44"/>
      <c r="ET673" s="44"/>
      <c r="EU673" s="44"/>
      <c r="EV673" s="44"/>
      <c r="EW673" s="44"/>
      <c r="EX673" s="44"/>
      <c r="EY673" s="44"/>
      <c r="EZ673" s="44"/>
      <c r="FA673" s="44"/>
      <c r="FB673" s="44"/>
      <c r="FC673" s="44"/>
      <c r="FD673" s="44"/>
      <c r="FE673" s="44"/>
      <c r="FF673" s="44"/>
      <c r="FG673" s="44"/>
      <c r="FH673" s="44"/>
      <c r="FI673" s="44"/>
      <c r="FJ673" s="44"/>
      <c r="FK673" s="44"/>
      <c r="FL673" s="44"/>
      <c r="FM673" s="44"/>
      <c r="FN673" s="44"/>
      <c r="FO673" s="44"/>
      <c r="FP673" s="44"/>
      <c r="FQ673" s="44"/>
      <c r="FR673" s="44"/>
      <c r="FS673" s="44"/>
      <c r="FT673" s="44"/>
      <c r="FU673" s="44"/>
      <c r="FV673" s="44"/>
      <c r="FW673" s="44"/>
      <c r="FX673" s="44"/>
      <c r="FY673" s="44"/>
      <c r="FZ673" s="44"/>
      <c r="GA673" s="44"/>
      <c r="GB673" s="44"/>
      <c r="GC673" s="44"/>
      <c r="GD673" s="44"/>
      <c r="GE673" s="44"/>
      <c r="GF673" s="44"/>
      <c r="GG673" s="44"/>
      <c r="GH673" s="44"/>
      <c r="GI673" s="44"/>
      <c r="GJ673" s="44"/>
      <c r="GK673" s="44"/>
      <c r="GL673" s="44"/>
      <c r="GM673" s="44"/>
      <c r="GN673" s="44"/>
      <c r="GO673" s="44"/>
      <c r="GP673" s="44"/>
      <c r="GQ673" s="44"/>
      <c r="GR673" s="44"/>
      <c r="GS673" s="44"/>
      <c r="GT673" s="44"/>
      <c r="GU673" s="44"/>
      <c r="GV673" s="44"/>
      <c r="GW673" s="44"/>
      <c r="GX673" s="44"/>
      <c r="GY673" s="44"/>
      <c r="GZ673" s="44"/>
      <c r="HA673" s="44"/>
      <c r="HB673" s="44"/>
      <c r="HC673" s="44"/>
      <c r="HD673" s="44"/>
      <c r="HE673" s="44"/>
      <c r="HF673" s="44"/>
      <c r="HG673" s="44"/>
      <c r="HH673" s="44"/>
      <c r="HI673" s="44"/>
      <c r="HJ673" s="44"/>
      <c r="HK673" s="44"/>
      <c r="HL673" s="44"/>
      <c r="HM673" s="44"/>
      <c r="HN673" s="44"/>
      <c r="HO673" s="44"/>
      <c r="HP673" s="44"/>
      <c r="HQ673" s="44"/>
      <c r="HR673" s="44"/>
      <c r="HS673" s="44"/>
      <c r="HT673" s="44"/>
      <c r="HU673" s="44"/>
      <c r="HV673" s="44"/>
      <c r="HW673" s="44"/>
      <c r="HX673" s="44"/>
      <c r="HY673" s="44"/>
      <c r="HZ673" s="44"/>
      <c r="IA673" s="44"/>
    </row>
    <row r="674" spans="2:243" s="40" customFormat="1" ht="47.25" x14ac:dyDescent="0.25">
      <c r="B674" s="177"/>
      <c r="C674" s="34">
        <v>40</v>
      </c>
      <c r="D674" s="35" t="s">
        <v>3014</v>
      </c>
      <c r="E674" s="35" t="s">
        <v>1885</v>
      </c>
      <c r="F674" s="35" t="s">
        <v>1006</v>
      </c>
      <c r="G674" s="35" t="s">
        <v>4621</v>
      </c>
      <c r="H674" s="37">
        <v>41785</v>
      </c>
      <c r="I674" s="133">
        <v>334961</v>
      </c>
      <c r="J674" s="38">
        <v>41785</v>
      </c>
      <c r="K674" s="42" t="s">
        <v>2262</v>
      </c>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c r="BC674" s="44"/>
      <c r="BD674" s="44"/>
      <c r="BE674" s="44"/>
      <c r="BF674" s="44"/>
      <c r="BG674" s="44"/>
      <c r="BH674" s="44"/>
      <c r="BI674" s="44"/>
      <c r="BJ674" s="44"/>
      <c r="BK674" s="44"/>
      <c r="BL674" s="44"/>
      <c r="BM674" s="44"/>
      <c r="BN674" s="44"/>
      <c r="BO674" s="44"/>
      <c r="BP674" s="44"/>
      <c r="BQ674" s="44"/>
      <c r="BR674" s="44"/>
      <c r="BS674" s="44"/>
      <c r="BT674" s="44"/>
      <c r="BU674" s="44"/>
      <c r="BV674" s="44"/>
      <c r="BW674" s="44"/>
      <c r="BX674" s="44"/>
      <c r="BY674" s="44"/>
      <c r="BZ674" s="44"/>
      <c r="CA674" s="44"/>
      <c r="CB674" s="44"/>
      <c r="CC674" s="44"/>
      <c r="CD674" s="44"/>
      <c r="CE674" s="44"/>
      <c r="CF674" s="44"/>
      <c r="CG674" s="44"/>
      <c r="CH674" s="44"/>
      <c r="CI674" s="44"/>
      <c r="CJ674" s="44"/>
      <c r="CK674" s="44"/>
      <c r="CL674" s="44"/>
      <c r="CM674" s="44"/>
      <c r="CN674" s="44"/>
      <c r="CO674" s="44"/>
      <c r="CP674" s="44"/>
      <c r="CQ674" s="44"/>
      <c r="CR674" s="44"/>
      <c r="CS674" s="44"/>
      <c r="CT674" s="44"/>
      <c r="CU674" s="44"/>
      <c r="CV674" s="44"/>
      <c r="CW674" s="44"/>
      <c r="CX674" s="44"/>
      <c r="CY674" s="44"/>
      <c r="CZ674" s="44"/>
      <c r="DA674" s="44"/>
      <c r="DB674" s="44"/>
      <c r="DC674" s="44"/>
      <c r="DD674" s="44"/>
      <c r="DE674" s="44"/>
      <c r="DF674" s="44"/>
      <c r="DG674" s="44"/>
      <c r="DH674" s="44"/>
      <c r="DI674" s="44"/>
      <c r="DJ674" s="44"/>
      <c r="DK674" s="44"/>
      <c r="DL674" s="44"/>
      <c r="DM674" s="44"/>
      <c r="DN674" s="44"/>
      <c r="DO674" s="44"/>
      <c r="DP674" s="44"/>
      <c r="DQ674" s="44"/>
      <c r="DR674" s="44"/>
      <c r="DS674" s="44"/>
      <c r="DT674" s="44"/>
      <c r="DU674" s="44"/>
      <c r="DV674" s="44"/>
      <c r="DW674" s="44"/>
      <c r="DX674" s="44"/>
      <c r="DY674" s="44"/>
      <c r="DZ674" s="44"/>
      <c r="EA674" s="44"/>
      <c r="EB674" s="44"/>
      <c r="EC674" s="44"/>
      <c r="ED674" s="44"/>
      <c r="EE674" s="44"/>
      <c r="EF674" s="44"/>
      <c r="EG674" s="44"/>
      <c r="EH674" s="44"/>
      <c r="EI674" s="44"/>
      <c r="EJ674" s="44"/>
      <c r="EK674" s="44"/>
      <c r="EL674" s="44"/>
      <c r="EM674" s="44"/>
      <c r="EN674" s="44"/>
      <c r="EO674" s="44"/>
      <c r="EP674" s="44"/>
      <c r="EQ674" s="44"/>
      <c r="ER674" s="44"/>
      <c r="ES674" s="44"/>
      <c r="ET674" s="44"/>
      <c r="EU674" s="44"/>
      <c r="EV674" s="44"/>
      <c r="EW674" s="44"/>
      <c r="EX674" s="44"/>
      <c r="EY674" s="44"/>
      <c r="EZ674" s="44"/>
      <c r="FA674" s="44"/>
      <c r="FB674" s="44"/>
      <c r="FC674" s="44"/>
      <c r="FD674" s="44"/>
      <c r="FE674" s="44"/>
      <c r="FF674" s="44"/>
      <c r="FG674" s="44"/>
      <c r="FH674" s="44"/>
      <c r="FI674" s="44"/>
      <c r="FJ674" s="44"/>
      <c r="FK674" s="44"/>
      <c r="FL674" s="44"/>
      <c r="FM674" s="44"/>
      <c r="FN674" s="44"/>
      <c r="FO674" s="44"/>
      <c r="FP674" s="44"/>
      <c r="FQ674" s="44"/>
      <c r="FR674" s="44"/>
      <c r="FS674" s="44"/>
      <c r="FT674" s="44"/>
      <c r="FU674" s="44"/>
      <c r="FV674" s="44"/>
      <c r="FW674" s="44"/>
      <c r="FX674" s="44"/>
      <c r="FY674" s="44"/>
      <c r="FZ674" s="44"/>
      <c r="GA674" s="44"/>
      <c r="GB674" s="44"/>
      <c r="GC674" s="44"/>
      <c r="GD674" s="44"/>
      <c r="GE674" s="44"/>
      <c r="GF674" s="44"/>
      <c r="GG674" s="44"/>
      <c r="GH674" s="44"/>
      <c r="GI674" s="44"/>
      <c r="GJ674" s="44"/>
      <c r="GK674" s="44"/>
      <c r="GL674" s="44"/>
      <c r="GM674" s="44"/>
      <c r="GN674" s="44"/>
      <c r="GO674" s="44"/>
      <c r="GP674" s="44"/>
      <c r="GQ674" s="44"/>
      <c r="GR674" s="44"/>
      <c r="GS674" s="44"/>
      <c r="GT674" s="44"/>
      <c r="GU674" s="44"/>
      <c r="GV674" s="44"/>
      <c r="GW674" s="44"/>
      <c r="GX674" s="44"/>
      <c r="GY674" s="44"/>
      <c r="GZ674" s="44"/>
      <c r="HA674" s="44"/>
      <c r="HB674" s="44"/>
      <c r="HC674" s="44"/>
      <c r="HD674" s="44"/>
      <c r="HE674" s="44"/>
      <c r="HF674" s="44"/>
      <c r="HG674" s="44"/>
      <c r="HH674" s="44"/>
      <c r="HI674" s="44"/>
      <c r="HJ674" s="44"/>
      <c r="HK674" s="44"/>
      <c r="HL674" s="44"/>
      <c r="HM674" s="44"/>
      <c r="HN674" s="44"/>
      <c r="HO674" s="44"/>
      <c r="HP674" s="44"/>
      <c r="HQ674" s="44"/>
      <c r="HR674" s="44"/>
      <c r="HS674" s="44"/>
      <c r="HT674" s="44"/>
      <c r="HU674" s="44"/>
      <c r="HV674" s="44"/>
      <c r="HW674" s="44"/>
      <c r="HX674" s="44"/>
      <c r="HY674" s="44"/>
      <c r="HZ674" s="44"/>
      <c r="IA674" s="44"/>
      <c r="IB674" s="44"/>
    </row>
    <row r="675" spans="2:243" s="40" customFormat="1" ht="52.5" customHeight="1" x14ac:dyDescent="0.25">
      <c r="B675" s="177"/>
      <c r="C675" s="34">
        <v>41</v>
      </c>
      <c r="D675" s="35" t="s">
        <v>3016</v>
      </c>
      <c r="E675" s="35"/>
      <c r="F675" s="35" t="s">
        <v>1217</v>
      </c>
      <c r="G675" s="35" t="s">
        <v>4618</v>
      </c>
      <c r="H675" s="37">
        <v>41785</v>
      </c>
      <c r="I675" s="133">
        <v>14566</v>
      </c>
      <c r="J675" s="38">
        <v>41785</v>
      </c>
      <c r="K675" s="42" t="s">
        <v>2263</v>
      </c>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44"/>
      <c r="AR675" s="44"/>
      <c r="AS675" s="44"/>
      <c r="AT675" s="44"/>
      <c r="AU675" s="44"/>
      <c r="AV675" s="44"/>
      <c r="AW675" s="44"/>
      <c r="AX675" s="44"/>
      <c r="AY675" s="44"/>
      <c r="AZ675" s="44"/>
      <c r="BA675" s="44"/>
      <c r="BB675" s="44"/>
      <c r="BC675" s="44"/>
      <c r="BD675" s="44"/>
      <c r="BE675" s="44"/>
      <c r="BF675" s="44"/>
      <c r="BG675" s="44"/>
      <c r="BH675" s="44"/>
      <c r="BI675" s="44"/>
      <c r="BJ675" s="44"/>
      <c r="BK675" s="44"/>
      <c r="BL675" s="44"/>
      <c r="BM675" s="44"/>
      <c r="BN675" s="44"/>
      <c r="BO675" s="44"/>
      <c r="BP675" s="44"/>
      <c r="BQ675" s="44"/>
      <c r="BR675" s="44"/>
      <c r="BS675" s="44"/>
      <c r="BT675" s="44"/>
      <c r="BU675" s="44"/>
      <c r="BV675" s="44"/>
      <c r="BW675" s="44"/>
      <c r="BX675" s="44"/>
      <c r="BY675" s="44"/>
      <c r="BZ675" s="44"/>
      <c r="CA675" s="44"/>
      <c r="CB675" s="44"/>
      <c r="CC675" s="44"/>
      <c r="CD675" s="44"/>
      <c r="CE675" s="44"/>
      <c r="CF675" s="44"/>
      <c r="CG675" s="44"/>
      <c r="CH675" s="44"/>
      <c r="CI675" s="44"/>
      <c r="CJ675" s="44"/>
      <c r="CK675" s="44"/>
      <c r="CL675" s="44"/>
      <c r="CM675" s="44"/>
      <c r="CN675" s="44"/>
      <c r="CO675" s="44"/>
      <c r="CP675" s="44"/>
      <c r="CQ675" s="44"/>
      <c r="CR675" s="44"/>
      <c r="CS675" s="44"/>
      <c r="CT675" s="44"/>
      <c r="CU675" s="44"/>
      <c r="CV675" s="44"/>
      <c r="CW675" s="44"/>
      <c r="CX675" s="44"/>
      <c r="CY675" s="44"/>
      <c r="CZ675" s="44"/>
      <c r="DA675" s="44"/>
      <c r="DB675" s="44"/>
      <c r="DC675" s="44"/>
      <c r="DD675" s="44"/>
      <c r="DE675" s="44"/>
      <c r="DF675" s="44"/>
      <c r="DG675" s="44"/>
      <c r="DH675" s="44"/>
      <c r="DI675" s="44"/>
      <c r="DJ675" s="44"/>
      <c r="DK675" s="44"/>
      <c r="DL675" s="44"/>
      <c r="DM675" s="44"/>
      <c r="DN675" s="44"/>
      <c r="DO675" s="44"/>
      <c r="DP675" s="44"/>
      <c r="DQ675" s="44"/>
      <c r="DR675" s="44"/>
      <c r="DS675" s="44"/>
      <c r="DT675" s="44"/>
      <c r="DU675" s="44"/>
      <c r="DV675" s="44"/>
      <c r="DW675" s="44"/>
      <c r="DX675" s="44"/>
      <c r="DY675" s="44"/>
      <c r="DZ675" s="44"/>
      <c r="EA675" s="44"/>
      <c r="EB675" s="44"/>
      <c r="EC675" s="44"/>
      <c r="ED675" s="44"/>
      <c r="EE675" s="44"/>
      <c r="EF675" s="44"/>
      <c r="EG675" s="44"/>
      <c r="EH675" s="44"/>
      <c r="EI675" s="44"/>
      <c r="EJ675" s="44"/>
      <c r="EK675" s="44"/>
      <c r="EL675" s="44"/>
      <c r="EM675" s="44"/>
      <c r="EN675" s="44"/>
      <c r="EO675" s="44"/>
      <c r="EP675" s="44"/>
      <c r="EQ675" s="44"/>
      <c r="ER675" s="44"/>
      <c r="ES675" s="44"/>
      <c r="ET675" s="44"/>
      <c r="EU675" s="44"/>
      <c r="EV675" s="44"/>
      <c r="EW675" s="44"/>
      <c r="EX675" s="44"/>
      <c r="EY675" s="44"/>
      <c r="EZ675" s="44"/>
      <c r="FA675" s="44"/>
      <c r="FB675" s="44"/>
      <c r="FC675" s="44"/>
      <c r="FD675" s="44"/>
      <c r="FE675" s="44"/>
      <c r="FF675" s="44"/>
      <c r="FG675" s="44"/>
      <c r="FH675" s="44"/>
      <c r="FI675" s="44"/>
      <c r="FJ675" s="44"/>
      <c r="FK675" s="44"/>
      <c r="FL675" s="44"/>
      <c r="FM675" s="44"/>
      <c r="FN675" s="44"/>
      <c r="FO675" s="44"/>
      <c r="FP675" s="44"/>
      <c r="FQ675" s="44"/>
      <c r="FR675" s="44"/>
      <c r="FS675" s="44"/>
      <c r="FT675" s="44"/>
      <c r="FU675" s="44"/>
      <c r="FV675" s="44"/>
      <c r="FW675" s="44"/>
      <c r="FX675" s="44"/>
      <c r="FY675" s="44"/>
      <c r="FZ675" s="44"/>
      <c r="GA675" s="44"/>
      <c r="GB675" s="44"/>
      <c r="GC675" s="44"/>
      <c r="GD675" s="44"/>
      <c r="GE675" s="44"/>
      <c r="GF675" s="44"/>
      <c r="GG675" s="44"/>
      <c r="GH675" s="44"/>
      <c r="GI675" s="44"/>
      <c r="GJ675" s="44"/>
      <c r="GK675" s="44"/>
      <c r="GL675" s="44"/>
      <c r="GM675" s="44"/>
      <c r="GN675" s="44"/>
      <c r="GO675" s="44"/>
      <c r="GP675" s="44"/>
      <c r="GQ675" s="44"/>
      <c r="GR675" s="44"/>
      <c r="GS675" s="44"/>
      <c r="GT675" s="44"/>
      <c r="GU675" s="44"/>
      <c r="GV675" s="44"/>
      <c r="GW675" s="44"/>
      <c r="GX675" s="44"/>
      <c r="GY675" s="44"/>
      <c r="GZ675" s="44"/>
      <c r="HA675" s="44"/>
      <c r="HB675" s="44"/>
      <c r="HC675" s="44"/>
      <c r="HD675" s="44"/>
      <c r="HE675" s="44"/>
      <c r="HF675" s="44"/>
      <c r="HG675" s="44"/>
      <c r="HH675" s="44"/>
      <c r="HI675" s="44"/>
      <c r="HJ675" s="44"/>
      <c r="HK675" s="44"/>
      <c r="HL675" s="44"/>
      <c r="HM675" s="44"/>
      <c r="HN675" s="44"/>
      <c r="HO675" s="44"/>
      <c r="HP675" s="44"/>
      <c r="HQ675" s="44"/>
      <c r="HR675" s="44"/>
      <c r="HS675" s="44"/>
      <c r="HT675" s="44"/>
      <c r="HU675" s="44"/>
      <c r="HV675" s="44"/>
      <c r="HW675" s="44"/>
      <c r="HX675" s="44"/>
      <c r="HY675" s="44"/>
      <c r="HZ675" s="44"/>
      <c r="IA675" s="44"/>
    </row>
    <row r="676" spans="2:243" s="40" customFormat="1" ht="47.25" x14ac:dyDescent="0.25">
      <c r="B676" s="177"/>
      <c r="C676" s="34">
        <v>42</v>
      </c>
      <c r="D676" s="35" t="s">
        <v>2834</v>
      </c>
      <c r="E676" s="35" t="s">
        <v>1249</v>
      </c>
      <c r="F676" s="35" t="s">
        <v>1859</v>
      </c>
      <c r="G676" s="35" t="s">
        <v>4617</v>
      </c>
      <c r="H676" s="37">
        <v>41785</v>
      </c>
      <c r="I676" s="133">
        <v>139022</v>
      </c>
      <c r="J676" s="38">
        <v>41785</v>
      </c>
      <c r="K676" s="42" t="s">
        <v>2264</v>
      </c>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44"/>
      <c r="AR676" s="44"/>
      <c r="AS676" s="44"/>
      <c r="AT676" s="44"/>
      <c r="AU676" s="44"/>
      <c r="AV676" s="44"/>
      <c r="AW676" s="44"/>
      <c r="AX676" s="44"/>
      <c r="AY676" s="44"/>
      <c r="AZ676" s="44"/>
      <c r="BA676" s="44"/>
      <c r="BB676" s="44"/>
      <c r="BC676" s="44"/>
      <c r="BD676" s="44"/>
      <c r="BE676" s="44"/>
      <c r="BF676" s="44"/>
      <c r="BG676" s="44"/>
      <c r="BH676" s="44"/>
      <c r="BI676" s="44"/>
      <c r="BJ676" s="44"/>
      <c r="BK676" s="44"/>
      <c r="BL676" s="44"/>
      <c r="BM676" s="44"/>
      <c r="BN676" s="44"/>
      <c r="BO676" s="44"/>
      <c r="BP676" s="44"/>
      <c r="BQ676" s="44"/>
      <c r="BR676" s="44"/>
      <c r="BS676" s="44"/>
      <c r="BT676" s="44"/>
      <c r="BU676" s="44"/>
      <c r="BV676" s="44"/>
      <c r="BW676" s="44"/>
      <c r="BX676" s="44"/>
      <c r="BY676" s="44"/>
      <c r="BZ676" s="44"/>
      <c r="CA676" s="44"/>
      <c r="CB676" s="44"/>
      <c r="CC676" s="44"/>
      <c r="CD676" s="44"/>
      <c r="CE676" s="44"/>
      <c r="CF676" s="44"/>
      <c r="CG676" s="44"/>
      <c r="CH676" s="44"/>
      <c r="CI676" s="44"/>
      <c r="CJ676" s="44"/>
      <c r="CK676" s="44"/>
      <c r="CL676" s="44"/>
      <c r="CM676" s="44"/>
      <c r="CN676" s="44"/>
      <c r="CO676" s="44"/>
      <c r="CP676" s="44"/>
      <c r="CQ676" s="44"/>
      <c r="CR676" s="44"/>
      <c r="CS676" s="44"/>
      <c r="CT676" s="44"/>
      <c r="CU676" s="44"/>
      <c r="CV676" s="44"/>
      <c r="CW676" s="44"/>
      <c r="CX676" s="44"/>
      <c r="CY676" s="44"/>
      <c r="CZ676" s="44"/>
      <c r="DA676" s="44"/>
      <c r="DB676" s="44"/>
      <c r="DC676" s="44"/>
      <c r="DD676" s="44"/>
      <c r="DE676" s="44"/>
      <c r="DF676" s="44"/>
      <c r="DG676" s="44"/>
      <c r="DH676" s="44"/>
      <c r="DI676" s="44"/>
      <c r="DJ676" s="44"/>
      <c r="DK676" s="44"/>
      <c r="DL676" s="44"/>
      <c r="DM676" s="44"/>
      <c r="DN676" s="44"/>
      <c r="DO676" s="44"/>
      <c r="DP676" s="44"/>
      <c r="DQ676" s="44"/>
      <c r="DR676" s="44"/>
      <c r="DS676" s="44"/>
      <c r="DT676" s="44"/>
      <c r="DU676" s="44"/>
      <c r="DV676" s="44"/>
      <c r="DW676" s="44"/>
      <c r="DX676" s="44"/>
      <c r="DY676" s="44"/>
      <c r="DZ676" s="44"/>
      <c r="EA676" s="44"/>
      <c r="EB676" s="44"/>
      <c r="EC676" s="44"/>
      <c r="ED676" s="44"/>
      <c r="EE676" s="44"/>
      <c r="EF676" s="44"/>
      <c r="EG676" s="44"/>
      <c r="EH676" s="44"/>
      <c r="EI676" s="44"/>
      <c r="EJ676" s="44"/>
      <c r="EK676" s="44"/>
      <c r="EL676" s="44"/>
      <c r="EM676" s="44"/>
      <c r="EN676" s="44"/>
      <c r="EO676" s="44"/>
      <c r="EP676" s="44"/>
      <c r="EQ676" s="44"/>
      <c r="ER676" s="44"/>
      <c r="ES676" s="44"/>
      <c r="ET676" s="44"/>
      <c r="EU676" s="44"/>
      <c r="EV676" s="44"/>
      <c r="EW676" s="44"/>
      <c r="EX676" s="44"/>
      <c r="EY676" s="44"/>
      <c r="EZ676" s="44"/>
      <c r="FA676" s="44"/>
      <c r="FB676" s="44"/>
      <c r="FC676" s="44"/>
      <c r="FD676" s="44"/>
      <c r="FE676" s="44"/>
      <c r="FF676" s="44"/>
      <c r="FG676" s="44"/>
      <c r="FH676" s="44"/>
      <c r="FI676" s="44"/>
      <c r="FJ676" s="44"/>
      <c r="FK676" s="44"/>
      <c r="FL676" s="44"/>
      <c r="FM676" s="44"/>
      <c r="FN676" s="44"/>
      <c r="FO676" s="44"/>
      <c r="FP676" s="44"/>
      <c r="FQ676" s="44"/>
      <c r="FR676" s="44"/>
      <c r="FS676" s="44"/>
      <c r="FT676" s="44"/>
      <c r="FU676" s="44"/>
      <c r="FV676" s="44"/>
      <c r="FW676" s="44"/>
      <c r="FX676" s="44"/>
      <c r="FY676" s="44"/>
      <c r="FZ676" s="44"/>
      <c r="GA676" s="44"/>
      <c r="GB676" s="44"/>
      <c r="GC676" s="44"/>
      <c r="GD676" s="44"/>
      <c r="GE676" s="44"/>
      <c r="GF676" s="44"/>
      <c r="GG676" s="44"/>
      <c r="GH676" s="44"/>
      <c r="GI676" s="44"/>
      <c r="GJ676" s="44"/>
      <c r="GK676" s="44"/>
      <c r="GL676" s="44"/>
      <c r="GM676" s="44"/>
      <c r="GN676" s="44"/>
      <c r="GO676" s="44"/>
      <c r="GP676" s="44"/>
      <c r="GQ676" s="44"/>
      <c r="GR676" s="44"/>
      <c r="GS676" s="44"/>
      <c r="GT676" s="44"/>
      <c r="GU676" s="44"/>
      <c r="GV676" s="44"/>
      <c r="GW676" s="44"/>
      <c r="GX676" s="44"/>
      <c r="GY676" s="44"/>
      <c r="GZ676" s="44"/>
      <c r="HA676" s="44"/>
      <c r="HB676" s="44"/>
      <c r="HC676" s="44"/>
      <c r="HD676" s="44"/>
      <c r="HE676" s="44"/>
      <c r="HF676" s="44"/>
      <c r="HG676" s="44"/>
      <c r="HH676" s="44"/>
      <c r="HI676" s="44"/>
      <c r="HJ676" s="44"/>
      <c r="HK676" s="44"/>
      <c r="HL676" s="44"/>
      <c r="HM676" s="44"/>
      <c r="HN676" s="44"/>
      <c r="HO676" s="44"/>
      <c r="HP676" s="44"/>
      <c r="HQ676" s="44"/>
      <c r="HR676" s="44"/>
      <c r="HS676" s="44"/>
      <c r="HT676" s="44"/>
      <c r="HU676" s="44"/>
      <c r="HV676" s="44"/>
      <c r="HW676" s="44"/>
      <c r="HX676" s="44"/>
      <c r="HY676" s="44"/>
      <c r="HZ676" s="44"/>
      <c r="IA676" s="44"/>
      <c r="IB676" s="44"/>
    </row>
    <row r="677" spans="2:243" s="40" customFormat="1" ht="63" x14ac:dyDescent="0.25">
      <c r="B677" s="177"/>
      <c r="C677" s="34">
        <v>43</v>
      </c>
      <c r="D677" s="35" t="s">
        <v>3017</v>
      </c>
      <c r="E677" s="35" t="s">
        <v>1245</v>
      </c>
      <c r="F677" s="35" t="s">
        <v>1860</v>
      </c>
      <c r="G677" s="35" t="s">
        <v>4619</v>
      </c>
      <c r="H677" s="37">
        <v>41785</v>
      </c>
      <c r="I677" s="133">
        <v>78653</v>
      </c>
      <c r="J677" s="38">
        <v>41785</v>
      </c>
      <c r="K677" s="42" t="s">
        <v>2265</v>
      </c>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44"/>
      <c r="AR677" s="44"/>
      <c r="AS677" s="44"/>
      <c r="AT677" s="44"/>
      <c r="AU677" s="44"/>
      <c r="AV677" s="44"/>
      <c r="AW677" s="44"/>
      <c r="AX677" s="44"/>
      <c r="AY677" s="44"/>
      <c r="AZ677" s="44"/>
      <c r="BA677" s="44"/>
      <c r="BB677" s="44"/>
      <c r="BC677" s="44"/>
      <c r="BD677" s="44"/>
      <c r="BE677" s="44"/>
      <c r="BF677" s="44"/>
      <c r="BG677" s="44"/>
      <c r="BH677" s="44"/>
      <c r="BI677" s="44"/>
      <c r="BJ677" s="44"/>
      <c r="BK677" s="44"/>
      <c r="BL677" s="44"/>
      <c r="BM677" s="44"/>
      <c r="BN677" s="44"/>
      <c r="BO677" s="44"/>
      <c r="BP677" s="44"/>
      <c r="BQ677" s="44"/>
      <c r="BR677" s="44"/>
      <c r="BS677" s="44"/>
      <c r="BT677" s="44"/>
      <c r="BU677" s="44"/>
      <c r="BV677" s="44"/>
      <c r="BW677" s="44"/>
      <c r="BX677" s="44"/>
      <c r="BY677" s="44"/>
      <c r="BZ677" s="44"/>
      <c r="CA677" s="44"/>
      <c r="CB677" s="44"/>
      <c r="CC677" s="44"/>
      <c r="CD677" s="44"/>
      <c r="CE677" s="44"/>
      <c r="CF677" s="44"/>
      <c r="CG677" s="44"/>
      <c r="CH677" s="44"/>
      <c r="CI677" s="44"/>
      <c r="CJ677" s="44"/>
      <c r="CK677" s="44"/>
      <c r="CL677" s="44"/>
      <c r="CM677" s="44"/>
      <c r="CN677" s="44"/>
      <c r="CO677" s="44"/>
      <c r="CP677" s="44"/>
      <c r="CQ677" s="44"/>
      <c r="CR677" s="44"/>
      <c r="CS677" s="44"/>
      <c r="CT677" s="44"/>
      <c r="CU677" s="44"/>
      <c r="CV677" s="44"/>
      <c r="CW677" s="44"/>
      <c r="CX677" s="44"/>
      <c r="CY677" s="44"/>
      <c r="CZ677" s="44"/>
      <c r="DA677" s="44"/>
      <c r="DB677" s="44"/>
      <c r="DC677" s="44"/>
      <c r="DD677" s="44"/>
      <c r="DE677" s="44"/>
      <c r="DF677" s="44"/>
      <c r="DG677" s="44"/>
      <c r="DH677" s="44"/>
      <c r="DI677" s="44"/>
      <c r="DJ677" s="44"/>
      <c r="DK677" s="44"/>
      <c r="DL677" s="44"/>
      <c r="DM677" s="44"/>
      <c r="DN677" s="44"/>
      <c r="DO677" s="44"/>
      <c r="DP677" s="44"/>
      <c r="DQ677" s="44"/>
      <c r="DR677" s="44"/>
      <c r="DS677" s="44"/>
      <c r="DT677" s="44"/>
      <c r="DU677" s="44"/>
      <c r="DV677" s="44"/>
      <c r="DW677" s="44"/>
      <c r="DX677" s="44"/>
      <c r="DY677" s="44"/>
      <c r="DZ677" s="44"/>
      <c r="EA677" s="44"/>
      <c r="EB677" s="44"/>
      <c r="EC677" s="44"/>
      <c r="ED677" s="44"/>
      <c r="EE677" s="44"/>
      <c r="EF677" s="44"/>
      <c r="EG677" s="44"/>
      <c r="EH677" s="44"/>
      <c r="EI677" s="44"/>
      <c r="EJ677" s="44"/>
      <c r="EK677" s="44"/>
      <c r="EL677" s="44"/>
      <c r="EM677" s="44"/>
      <c r="EN677" s="44"/>
      <c r="EO677" s="44"/>
      <c r="EP677" s="44"/>
      <c r="EQ677" s="44"/>
      <c r="ER677" s="44"/>
      <c r="ES677" s="44"/>
      <c r="ET677" s="44"/>
      <c r="EU677" s="44"/>
      <c r="EV677" s="44"/>
      <c r="EW677" s="44"/>
      <c r="EX677" s="44"/>
      <c r="EY677" s="44"/>
      <c r="EZ677" s="44"/>
      <c r="FA677" s="44"/>
      <c r="FB677" s="44"/>
      <c r="FC677" s="44"/>
      <c r="FD677" s="44"/>
      <c r="FE677" s="44"/>
      <c r="FF677" s="44"/>
      <c r="FG677" s="44"/>
      <c r="FH677" s="44"/>
      <c r="FI677" s="44"/>
      <c r="FJ677" s="44"/>
      <c r="FK677" s="44"/>
      <c r="FL677" s="44"/>
      <c r="FM677" s="44"/>
      <c r="FN677" s="44"/>
      <c r="FO677" s="44"/>
      <c r="FP677" s="44"/>
      <c r="FQ677" s="44"/>
      <c r="FR677" s="44"/>
      <c r="FS677" s="44"/>
      <c r="FT677" s="44"/>
      <c r="FU677" s="44"/>
      <c r="FV677" s="44"/>
      <c r="FW677" s="44"/>
      <c r="FX677" s="44"/>
      <c r="FY677" s="44"/>
      <c r="FZ677" s="44"/>
      <c r="GA677" s="44"/>
      <c r="GB677" s="44"/>
      <c r="GC677" s="44"/>
      <c r="GD677" s="44"/>
      <c r="GE677" s="44"/>
      <c r="GF677" s="44"/>
      <c r="GG677" s="44"/>
      <c r="GH677" s="44"/>
      <c r="GI677" s="44"/>
      <c r="GJ677" s="44"/>
      <c r="GK677" s="44"/>
      <c r="GL677" s="44"/>
      <c r="GM677" s="44"/>
      <c r="GN677" s="44"/>
      <c r="GO677" s="44"/>
      <c r="GP677" s="44"/>
      <c r="GQ677" s="44"/>
      <c r="GR677" s="44"/>
      <c r="GS677" s="44"/>
      <c r="GT677" s="44"/>
      <c r="GU677" s="44"/>
      <c r="GV677" s="44"/>
      <c r="GW677" s="44"/>
      <c r="GX677" s="44"/>
      <c r="GY677" s="44"/>
      <c r="GZ677" s="44"/>
      <c r="HA677" s="44"/>
      <c r="HB677" s="44"/>
      <c r="HC677" s="44"/>
      <c r="HD677" s="44"/>
      <c r="HE677" s="44"/>
      <c r="HF677" s="44"/>
      <c r="HG677" s="44"/>
      <c r="HH677" s="44"/>
      <c r="HI677" s="44"/>
      <c r="HJ677" s="44"/>
      <c r="HK677" s="44"/>
      <c r="HL677" s="44"/>
      <c r="HM677" s="44"/>
      <c r="HN677" s="44"/>
      <c r="HO677" s="44"/>
      <c r="HP677" s="44"/>
      <c r="HQ677" s="44"/>
      <c r="HR677" s="44"/>
      <c r="HS677" s="44"/>
      <c r="HT677" s="44"/>
      <c r="HU677" s="44"/>
      <c r="HV677" s="44"/>
      <c r="HW677" s="44"/>
      <c r="HX677" s="44"/>
      <c r="HY677" s="44"/>
      <c r="HZ677" s="44"/>
      <c r="IA677" s="44"/>
    </row>
    <row r="678" spans="2:243" s="40" customFormat="1" ht="63" x14ac:dyDescent="0.25">
      <c r="B678" s="177"/>
      <c r="C678" s="34">
        <v>44</v>
      </c>
      <c r="D678" s="35" t="s">
        <v>1861</v>
      </c>
      <c r="E678" s="41" t="s">
        <v>389</v>
      </c>
      <c r="F678" s="35" t="s">
        <v>1313</v>
      </c>
      <c r="G678" s="62" t="s">
        <v>4335</v>
      </c>
      <c r="H678" s="156">
        <v>41787</v>
      </c>
      <c r="I678" s="136">
        <v>56180</v>
      </c>
      <c r="J678" s="86">
        <v>41787</v>
      </c>
      <c r="K678" s="42" t="s">
        <v>2266</v>
      </c>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c r="AS678" s="33"/>
      <c r="AT678" s="33"/>
      <c r="AU678" s="33"/>
      <c r="AV678" s="33"/>
      <c r="AW678" s="33"/>
      <c r="AX678" s="33"/>
      <c r="AY678" s="33"/>
      <c r="AZ678" s="33"/>
      <c r="BA678" s="33"/>
      <c r="BB678" s="33"/>
      <c r="BC678" s="33"/>
      <c r="BD678" s="33"/>
      <c r="BE678" s="33"/>
      <c r="BF678" s="33"/>
      <c r="BG678" s="33"/>
      <c r="BH678" s="33"/>
      <c r="BI678" s="33"/>
      <c r="BJ678" s="33"/>
      <c r="BK678" s="33"/>
      <c r="BL678" s="33"/>
      <c r="BM678" s="33"/>
      <c r="BN678" s="33"/>
      <c r="BO678" s="33"/>
      <c r="BP678" s="33"/>
      <c r="BQ678" s="33"/>
      <c r="BR678" s="33"/>
      <c r="BS678" s="33"/>
      <c r="BT678" s="33"/>
      <c r="BU678" s="33"/>
      <c r="BV678" s="33"/>
      <c r="BW678" s="33"/>
      <c r="BX678" s="33"/>
      <c r="BY678" s="33"/>
      <c r="BZ678" s="33"/>
      <c r="CA678" s="33"/>
      <c r="CB678" s="33"/>
      <c r="CC678" s="33"/>
      <c r="CD678" s="33"/>
      <c r="CE678" s="33"/>
      <c r="CF678" s="33"/>
      <c r="CG678" s="33"/>
      <c r="CH678" s="33"/>
      <c r="CI678" s="33"/>
      <c r="CJ678" s="33"/>
      <c r="CK678" s="33"/>
      <c r="CL678" s="33"/>
      <c r="CM678" s="33"/>
      <c r="CN678" s="33"/>
      <c r="CO678" s="33"/>
      <c r="CP678" s="33"/>
      <c r="CQ678" s="33"/>
      <c r="CR678" s="33"/>
      <c r="CS678" s="33"/>
      <c r="CT678" s="33"/>
      <c r="CU678" s="33"/>
      <c r="CV678" s="33"/>
      <c r="CW678" s="33"/>
      <c r="CX678" s="33"/>
      <c r="CY678" s="33"/>
      <c r="CZ678" s="33"/>
      <c r="DA678" s="33"/>
      <c r="DB678" s="33"/>
      <c r="DC678" s="33"/>
      <c r="DD678" s="33"/>
      <c r="DE678" s="33"/>
      <c r="DF678" s="33"/>
      <c r="DG678" s="33"/>
      <c r="DH678" s="33"/>
      <c r="DI678" s="33"/>
      <c r="DJ678" s="33"/>
      <c r="DK678" s="33"/>
      <c r="DL678" s="33"/>
      <c r="DM678" s="33"/>
      <c r="DN678" s="33"/>
      <c r="DO678" s="33"/>
      <c r="DP678" s="33"/>
      <c r="DQ678" s="33"/>
      <c r="DR678" s="33"/>
      <c r="DS678" s="33"/>
      <c r="DT678" s="33"/>
      <c r="DU678" s="33"/>
      <c r="DV678" s="33"/>
      <c r="DW678" s="33"/>
      <c r="DX678" s="33"/>
      <c r="DY678" s="33"/>
      <c r="DZ678" s="33"/>
      <c r="EA678" s="33"/>
      <c r="EB678" s="33"/>
      <c r="EC678" s="33"/>
      <c r="ED678" s="33"/>
      <c r="EE678" s="33"/>
      <c r="EF678" s="33"/>
      <c r="EG678" s="33"/>
      <c r="EH678" s="33"/>
      <c r="EI678" s="33"/>
      <c r="EJ678" s="33"/>
      <c r="EK678" s="33"/>
      <c r="EL678" s="33"/>
      <c r="EM678" s="33"/>
      <c r="EN678" s="33"/>
      <c r="EO678" s="33"/>
      <c r="EP678" s="33"/>
      <c r="EQ678" s="33"/>
      <c r="ER678" s="33"/>
      <c r="ES678" s="33"/>
      <c r="ET678" s="33"/>
      <c r="EU678" s="33"/>
      <c r="EV678" s="33"/>
      <c r="EW678" s="33"/>
      <c r="EX678" s="33"/>
      <c r="EY678" s="33"/>
      <c r="EZ678" s="33"/>
      <c r="FA678" s="33"/>
      <c r="FB678" s="33"/>
      <c r="FC678" s="33"/>
      <c r="FD678" s="33"/>
      <c r="FE678" s="33"/>
      <c r="FF678" s="33"/>
      <c r="FG678" s="33"/>
      <c r="FH678" s="33"/>
      <c r="FI678" s="33"/>
      <c r="FJ678" s="33"/>
      <c r="FK678" s="33"/>
      <c r="FL678" s="33"/>
      <c r="FM678" s="33"/>
      <c r="FN678" s="33"/>
      <c r="FO678" s="33"/>
      <c r="FP678" s="33"/>
      <c r="FQ678" s="33"/>
      <c r="FR678" s="33"/>
      <c r="FS678" s="33"/>
      <c r="FT678" s="33"/>
      <c r="FU678" s="33"/>
      <c r="FV678" s="33"/>
      <c r="FW678" s="33"/>
      <c r="FX678" s="33"/>
      <c r="FY678" s="33"/>
      <c r="FZ678" s="33"/>
      <c r="GA678" s="33"/>
      <c r="GB678" s="33"/>
      <c r="GC678" s="33"/>
      <c r="GD678" s="33"/>
      <c r="GE678" s="33"/>
      <c r="GF678" s="33"/>
      <c r="GG678" s="33"/>
      <c r="GH678" s="33"/>
      <c r="GI678" s="33"/>
      <c r="GJ678" s="33"/>
      <c r="GK678" s="33"/>
      <c r="GL678" s="33"/>
      <c r="GM678" s="33"/>
      <c r="GN678" s="33"/>
      <c r="GO678" s="33"/>
      <c r="GP678" s="33"/>
      <c r="GQ678" s="33"/>
      <c r="GR678" s="33"/>
      <c r="GS678" s="33"/>
      <c r="GT678" s="33"/>
      <c r="GU678" s="33"/>
      <c r="GV678" s="33"/>
      <c r="GW678" s="33"/>
      <c r="GX678" s="33"/>
      <c r="GY678" s="33"/>
      <c r="GZ678" s="33"/>
      <c r="HA678" s="33"/>
      <c r="HB678" s="33"/>
      <c r="HC678" s="33"/>
      <c r="HD678" s="33"/>
      <c r="HE678" s="33"/>
      <c r="HF678" s="33"/>
      <c r="HG678" s="33"/>
      <c r="HH678" s="33"/>
      <c r="HI678" s="33"/>
      <c r="HJ678" s="33"/>
      <c r="HK678" s="33"/>
      <c r="HL678" s="33"/>
      <c r="HM678" s="33"/>
      <c r="HN678" s="33"/>
      <c r="HO678" s="33"/>
      <c r="HP678" s="33"/>
      <c r="HQ678" s="33"/>
      <c r="HR678" s="33"/>
      <c r="HS678" s="33"/>
      <c r="HT678" s="33"/>
      <c r="HU678" s="33"/>
      <c r="HV678" s="33"/>
      <c r="HW678" s="33"/>
      <c r="HX678" s="33"/>
      <c r="HY678" s="33"/>
      <c r="HZ678" s="33"/>
      <c r="IA678" s="33"/>
    </row>
    <row r="679" spans="2:243" s="40" customFormat="1" ht="110.25" x14ac:dyDescent="0.25">
      <c r="B679" s="177"/>
      <c r="C679" s="34">
        <v>45</v>
      </c>
      <c r="D679" s="46" t="s">
        <v>3106</v>
      </c>
      <c r="E679" s="41" t="s">
        <v>12</v>
      </c>
      <c r="F679" s="47" t="s">
        <v>144</v>
      </c>
      <c r="G679" s="48" t="s">
        <v>145</v>
      </c>
      <c r="H679" s="49">
        <v>41232</v>
      </c>
      <c r="I679" s="142">
        <v>85866</v>
      </c>
      <c r="J679" s="50">
        <v>41790</v>
      </c>
      <c r="K679" s="42" t="s">
        <v>2267</v>
      </c>
    </row>
    <row r="680" spans="2:243" s="40" customFormat="1" ht="110.25" x14ac:dyDescent="0.25">
      <c r="B680" s="177"/>
      <c r="C680" s="34">
        <v>46</v>
      </c>
      <c r="D680" s="46" t="s">
        <v>3106</v>
      </c>
      <c r="E680" s="41" t="s">
        <v>12</v>
      </c>
      <c r="F680" s="47" t="s">
        <v>144</v>
      </c>
      <c r="G680" s="48" t="s">
        <v>145</v>
      </c>
      <c r="H680" s="49">
        <v>41232</v>
      </c>
      <c r="I680" s="142">
        <v>128800</v>
      </c>
      <c r="J680" s="50">
        <v>41790</v>
      </c>
      <c r="K680" s="42" t="s">
        <v>2268</v>
      </c>
      <c r="IB680" s="44"/>
    </row>
    <row r="681" spans="2:243" s="40" customFormat="1" ht="63" x14ac:dyDescent="0.25">
      <c r="B681" s="177"/>
      <c r="C681" s="34">
        <v>47</v>
      </c>
      <c r="D681" s="46" t="s">
        <v>2883</v>
      </c>
      <c r="E681" s="41" t="s">
        <v>631</v>
      </c>
      <c r="F681" s="47" t="s">
        <v>728</v>
      </c>
      <c r="G681" s="151" t="s">
        <v>4372</v>
      </c>
      <c r="H681" s="152">
        <v>41790</v>
      </c>
      <c r="I681" s="142">
        <v>37259.040000000001</v>
      </c>
      <c r="J681" s="50">
        <v>41790</v>
      </c>
      <c r="K681" s="42" t="s">
        <v>2269</v>
      </c>
    </row>
    <row r="682" spans="2:243" s="40" customFormat="1" ht="126" x14ac:dyDescent="0.25">
      <c r="B682" s="177"/>
      <c r="C682" s="34">
        <v>48</v>
      </c>
      <c r="D682" s="46" t="s">
        <v>3086</v>
      </c>
      <c r="E682" s="41" t="s">
        <v>9</v>
      </c>
      <c r="F682" s="47" t="s">
        <v>336</v>
      </c>
      <c r="G682" s="48" t="s">
        <v>337</v>
      </c>
      <c r="H682" s="49">
        <v>40819</v>
      </c>
      <c r="I682" s="142">
        <v>650000</v>
      </c>
      <c r="J682" s="50">
        <v>41790</v>
      </c>
      <c r="K682" s="42" t="s">
        <v>2051</v>
      </c>
      <c r="IB682" s="39"/>
      <c r="IC682" s="44"/>
      <c r="ID682" s="44"/>
      <c r="IE682" s="44"/>
      <c r="IF682" s="44"/>
      <c r="IG682" s="44"/>
      <c r="IH682" s="44"/>
      <c r="II682" s="44"/>
    </row>
    <row r="683" spans="2:243" s="40" customFormat="1" ht="141.75" x14ac:dyDescent="0.25">
      <c r="B683" s="177"/>
      <c r="C683" s="34">
        <v>49</v>
      </c>
      <c r="D683" s="46" t="s">
        <v>3105</v>
      </c>
      <c r="E683" s="41" t="s">
        <v>12</v>
      </c>
      <c r="F683" s="47" t="s">
        <v>164</v>
      </c>
      <c r="G683" s="48" t="s">
        <v>165</v>
      </c>
      <c r="H683" s="49">
        <v>40861</v>
      </c>
      <c r="I683" s="142">
        <v>383712</v>
      </c>
      <c r="J683" s="50">
        <v>41790</v>
      </c>
      <c r="K683" s="42" t="s">
        <v>2270</v>
      </c>
      <c r="IB683" s="44"/>
      <c r="IC683" s="39"/>
      <c r="ID683" s="39"/>
      <c r="IE683" s="39"/>
      <c r="IF683" s="39"/>
      <c r="IG683" s="39"/>
      <c r="IH683" s="39"/>
      <c r="II683" s="39"/>
    </row>
    <row r="684" spans="2:243" s="40" customFormat="1" ht="47.25" x14ac:dyDescent="0.25">
      <c r="B684" s="177"/>
      <c r="C684" s="34">
        <v>50</v>
      </c>
      <c r="D684" s="46" t="s">
        <v>3052</v>
      </c>
      <c r="E684" s="41" t="s">
        <v>12</v>
      </c>
      <c r="F684" s="47" t="s">
        <v>185</v>
      </c>
      <c r="G684" s="48" t="s">
        <v>186</v>
      </c>
      <c r="H684" s="49">
        <v>41330</v>
      </c>
      <c r="I684" s="142">
        <v>59000</v>
      </c>
      <c r="J684" s="50">
        <v>41790</v>
      </c>
      <c r="K684" s="42" t="s">
        <v>2271</v>
      </c>
    </row>
    <row r="685" spans="2:243" s="40" customFormat="1" ht="78.75" x14ac:dyDescent="0.25">
      <c r="B685" s="177"/>
      <c r="C685" s="34">
        <v>51</v>
      </c>
      <c r="D685" s="46" t="s">
        <v>2979</v>
      </c>
      <c r="E685" s="41" t="s">
        <v>662</v>
      </c>
      <c r="F685" s="47" t="s">
        <v>663</v>
      </c>
      <c r="G685" s="48" t="s">
        <v>664</v>
      </c>
      <c r="H685" s="49">
        <v>41566</v>
      </c>
      <c r="I685" s="142">
        <v>10000</v>
      </c>
      <c r="J685" s="50">
        <v>41790</v>
      </c>
      <c r="K685" s="42" t="s">
        <v>1896</v>
      </c>
    </row>
    <row r="686" spans="2:243" s="40" customFormat="1" ht="63" x14ac:dyDescent="0.25">
      <c r="B686" s="177"/>
      <c r="C686" s="34">
        <v>52</v>
      </c>
      <c r="D686" s="46" t="s">
        <v>2905</v>
      </c>
      <c r="E686" s="41" t="s">
        <v>12</v>
      </c>
      <c r="F686" s="47" t="s">
        <v>308</v>
      </c>
      <c r="G686" s="48" t="s">
        <v>309</v>
      </c>
      <c r="H686" s="49">
        <v>41075</v>
      </c>
      <c r="I686" s="142">
        <v>533427</v>
      </c>
      <c r="J686" s="50">
        <v>41790</v>
      </c>
      <c r="K686" s="42" t="s">
        <v>2272</v>
      </c>
      <c r="IB686" s="44"/>
    </row>
    <row r="687" spans="2:243" s="40" customFormat="1" ht="63" x14ac:dyDescent="0.25">
      <c r="B687" s="177"/>
      <c r="C687" s="34">
        <v>53</v>
      </c>
      <c r="D687" s="35" t="s">
        <v>3016</v>
      </c>
      <c r="E687" s="35" t="s">
        <v>1246</v>
      </c>
      <c r="F687" s="35" t="s">
        <v>1854</v>
      </c>
      <c r="G687" s="35" t="s">
        <v>4374</v>
      </c>
      <c r="H687" s="37">
        <v>41794</v>
      </c>
      <c r="I687" s="133">
        <v>19307</v>
      </c>
      <c r="J687" s="38">
        <v>41794</v>
      </c>
      <c r="K687" s="42" t="s">
        <v>2273</v>
      </c>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c r="AQ687" s="44"/>
      <c r="AR687" s="44"/>
      <c r="AS687" s="44"/>
      <c r="AT687" s="44"/>
      <c r="AU687" s="44"/>
      <c r="AV687" s="44"/>
      <c r="AW687" s="44"/>
      <c r="AX687" s="44"/>
      <c r="AY687" s="44"/>
      <c r="AZ687" s="44"/>
      <c r="BA687" s="44"/>
      <c r="BB687" s="44"/>
      <c r="BC687" s="44"/>
      <c r="BD687" s="44"/>
      <c r="BE687" s="44"/>
      <c r="BF687" s="44"/>
      <c r="BG687" s="44"/>
      <c r="BH687" s="44"/>
      <c r="BI687" s="44"/>
      <c r="BJ687" s="44"/>
      <c r="BK687" s="44"/>
      <c r="BL687" s="44"/>
      <c r="BM687" s="44"/>
      <c r="BN687" s="44"/>
      <c r="BO687" s="44"/>
      <c r="BP687" s="44"/>
      <c r="BQ687" s="44"/>
      <c r="BR687" s="44"/>
      <c r="BS687" s="44"/>
      <c r="BT687" s="44"/>
      <c r="BU687" s="44"/>
      <c r="BV687" s="44"/>
      <c r="BW687" s="44"/>
      <c r="BX687" s="44"/>
      <c r="BY687" s="44"/>
      <c r="BZ687" s="44"/>
      <c r="CA687" s="44"/>
      <c r="CB687" s="44"/>
      <c r="CC687" s="44"/>
      <c r="CD687" s="44"/>
      <c r="CE687" s="44"/>
      <c r="CF687" s="44"/>
      <c r="CG687" s="44"/>
      <c r="CH687" s="44"/>
      <c r="CI687" s="44"/>
      <c r="CJ687" s="44"/>
      <c r="CK687" s="44"/>
      <c r="CL687" s="44"/>
      <c r="CM687" s="44"/>
      <c r="CN687" s="44"/>
      <c r="CO687" s="44"/>
      <c r="CP687" s="44"/>
      <c r="CQ687" s="44"/>
      <c r="CR687" s="44"/>
      <c r="CS687" s="44"/>
      <c r="CT687" s="44"/>
      <c r="CU687" s="44"/>
      <c r="CV687" s="44"/>
      <c r="CW687" s="44"/>
      <c r="CX687" s="44"/>
      <c r="CY687" s="44"/>
      <c r="CZ687" s="44"/>
      <c r="DA687" s="44"/>
      <c r="DB687" s="44"/>
      <c r="DC687" s="44"/>
      <c r="DD687" s="44"/>
      <c r="DE687" s="44"/>
      <c r="DF687" s="44"/>
      <c r="DG687" s="44"/>
      <c r="DH687" s="44"/>
      <c r="DI687" s="44"/>
      <c r="DJ687" s="44"/>
      <c r="DK687" s="44"/>
      <c r="DL687" s="44"/>
      <c r="DM687" s="44"/>
      <c r="DN687" s="44"/>
      <c r="DO687" s="44"/>
      <c r="DP687" s="44"/>
      <c r="DQ687" s="44"/>
      <c r="DR687" s="44"/>
      <c r="DS687" s="44"/>
      <c r="DT687" s="44"/>
      <c r="DU687" s="44"/>
      <c r="DV687" s="44"/>
      <c r="DW687" s="44"/>
      <c r="DX687" s="44"/>
      <c r="DY687" s="44"/>
      <c r="DZ687" s="44"/>
      <c r="EA687" s="44"/>
      <c r="EB687" s="44"/>
      <c r="EC687" s="44"/>
      <c r="ED687" s="44"/>
      <c r="EE687" s="44"/>
      <c r="EF687" s="44"/>
      <c r="EG687" s="44"/>
      <c r="EH687" s="44"/>
      <c r="EI687" s="44"/>
      <c r="EJ687" s="44"/>
      <c r="EK687" s="44"/>
      <c r="EL687" s="44"/>
      <c r="EM687" s="44"/>
      <c r="EN687" s="44"/>
      <c r="EO687" s="44"/>
      <c r="EP687" s="44"/>
      <c r="EQ687" s="44"/>
      <c r="ER687" s="44"/>
      <c r="ES687" s="44"/>
      <c r="ET687" s="44"/>
      <c r="EU687" s="44"/>
      <c r="EV687" s="44"/>
      <c r="EW687" s="44"/>
      <c r="EX687" s="44"/>
      <c r="EY687" s="44"/>
      <c r="EZ687" s="44"/>
      <c r="FA687" s="44"/>
      <c r="FB687" s="44"/>
      <c r="FC687" s="44"/>
      <c r="FD687" s="44"/>
      <c r="FE687" s="44"/>
      <c r="FF687" s="44"/>
      <c r="FG687" s="44"/>
      <c r="FH687" s="44"/>
      <c r="FI687" s="44"/>
      <c r="FJ687" s="44"/>
      <c r="FK687" s="44"/>
      <c r="FL687" s="44"/>
      <c r="FM687" s="44"/>
      <c r="FN687" s="44"/>
      <c r="FO687" s="44"/>
      <c r="FP687" s="44"/>
      <c r="FQ687" s="44"/>
      <c r="FR687" s="44"/>
      <c r="FS687" s="44"/>
      <c r="FT687" s="44"/>
      <c r="FU687" s="44"/>
      <c r="FV687" s="44"/>
      <c r="FW687" s="44"/>
      <c r="FX687" s="44"/>
      <c r="FY687" s="44"/>
      <c r="FZ687" s="44"/>
      <c r="GA687" s="44"/>
      <c r="GB687" s="44"/>
      <c r="GC687" s="44"/>
      <c r="GD687" s="44"/>
      <c r="GE687" s="44"/>
      <c r="GF687" s="44"/>
      <c r="GG687" s="44"/>
      <c r="GH687" s="44"/>
      <c r="GI687" s="44"/>
      <c r="GJ687" s="44"/>
      <c r="GK687" s="44"/>
      <c r="GL687" s="44"/>
      <c r="GM687" s="44"/>
      <c r="GN687" s="44"/>
      <c r="GO687" s="44"/>
      <c r="GP687" s="44"/>
      <c r="GQ687" s="44"/>
      <c r="GR687" s="44"/>
      <c r="GS687" s="44"/>
      <c r="GT687" s="44"/>
      <c r="GU687" s="44"/>
      <c r="GV687" s="44"/>
      <c r="GW687" s="44"/>
      <c r="GX687" s="44"/>
      <c r="GY687" s="44"/>
      <c r="GZ687" s="44"/>
      <c r="HA687" s="44"/>
      <c r="HB687" s="44"/>
      <c r="HC687" s="44"/>
      <c r="HD687" s="44"/>
      <c r="HE687" s="44"/>
      <c r="HF687" s="44"/>
      <c r="HG687" s="44"/>
      <c r="HH687" s="44"/>
      <c r="HI687" s="44"/>
      <c r="HJ687" s="44"/>
      <c r="HK687" s="44"/>
      <c r="HL687" s="44"/>
      <c r="HM687" s="44"/>
      <c r="HN687" s="44"/>
      <c r="HO687" s="44"/>
      <c r="HP687" s="44"/>
      <c r="HQ687" s="44"/>
      <c r="HR687" s="44"/>
      <c r="HS687" s="44"/>
      <c r="HT687" s="44"/>
      <c r="HU687" s="44"/>
      <c r="HV687" s="44"/>
      <c r="HW687" s="44"/>
      <c r="HX687" s="44"/>
      <c r="HY687" s="44"/>
      <c r="HZ687" s="44"/>
      <c r="IA687" s="44"/>
    </row>
    <row r="688" spans="2:243" s="40" customFormat="1" ht="47.25" x14ac:dyDescent="0.25">
      <c r="B688" s="177"/>
      <c r="C688" s="34">
        <v>54</v>
      </c>
      <c r="D688" s="35" t="s">
        <v>2834</v>
      </c>
      <c r="E688" s="35" t="s">
        <v>1246</v>
      </c>
      <c r="F688" s="35" t="s">
        <v>1854</v>
      </c>
      <c r="G688" s="35" t="s">
        <v>4373</v>
      </c>
      <c r="H688" s="37">
        <v>41794</v>
      </c>
      <c r="I688" s="133">
        <v>6728</v>
      </c>
      <c r="J688" s="38">
        <v>41794</v>
      </c>
      <c r="K688" s="42" t="s">
        <v>2274</v>
      </c>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c r="AQ688" s="44"/>
      <c r="AR688" s="44"/>
      <c r="AS688" s="44"/>
      <c r="AT688" s="44"/>
      <c r="AU688" s="44"/>
      <c r="AV688" s="44"/>
      <c r="AW688" s="44"/>
      <c r="AX688" s="44"/>
      <c r="AY688" s="44"/>
      <c r="AZ688" s="44"/>
      <c r="BA688" s="44"/>
      <c r="BB688" s="44"/>
      <c r="BC688" s="44"/>
      <c r="BD688" s="44"/>
      <c r="BE688" s="44"/>
      <c r="BF688" s="44"/>
      <c r="BG688" s="44"/>
      <c r="BH688" s="44"/>
      <c r="BI688" s="44"/>
      <c r="BJ688" s="44"/>
      <c r="BK688" s="44"/>
      <c r="BL688" s="44"/>
      <c r="BM688" s="44"/>
      <c r="BN688" s="44"/>
      <c r="BO688" s="44"/>
      <c r="BP688" s="44"/>
      <c r="BQ688" s="44"/>
      <c r="BR688" s="44"/>
      <c r="BS688" s="44"/>
      <c r="BT688" s="44"/>
      <c r="BU688" s="44"/>
      <c r="BV688" s="44"/>
      <c r="BW688" s="44"/>
      <c r="BX688" s="44"/>
      <c r="BY688" s="44"/>
      <c r="BZ688" s="44"/>
      <c r="CA688" s="44"/>
      <c r="CB688" s="44"/>
      <c r="CC688" s="44"/>
      <c r="CD688" s="44"/>
      <c r="CE688" s="44"/>
      <c r="CF688" s="44"/>
      <c r="CG688" s="44"/>
      <c r="CH688" s="44"/>
      <c r="CI688" s="44"/>
      <c r="CJ688" s="44"/>
      <c r="CK688" s="44"/>
      <c r="CL688" s="44"/>
      <c r="CM688" s="44"/>
      <c r="CN688" s="44"/>
      <c r="CO688" s="44"/>
      <c r="CP688" s="44"/>
      <c r="CQ688" s="44"/>
      <c r="CR688" s="44"/>
      <c r="CS688" s="44"/>
      <c r="CT688" s="44"/>
      <c r="CU688" s="44"/>
      <c r="CV688" s="44"/>
      <c r="CW688" s="44"/>
      <c r="CX688" s="44"/>
      <c r="CY688" s="44"/>
      <c r="CZ688" s="44"/>
      <c r="DA688" s="44"/>
      <c r="DB688" s="44"/>
      <c r="DC688" s="44"/>
      <c r="DD688" s="44"/>
      <c r="DE688" s="44"/>
      <c r="DF688" s="44"/>
      <c r="DG688" s="44"/>
      <c r="DH688" s="44"/>
      <c r="DI688" s="44"/>
      <c r="DJ688" s="44"/>
      <c r="DK688" s="44"/>
      <c r="DL688" s="44"/>
      <c r="DM688" s="44"/>
      <c r="DN688" s="44"/>
      <c r="DO688" s="44"/>
      <c r="DP688" s="44"/>
      <c r="DQ688" s="44"/>
      <c r="DR688" s="44"/>
      <c r="DS688" s="44"/>
      <c r="DT688" s="44"/>
      <c r="DU688" s="44"/>
      <c r="DV688" s="44"/>
      <c r="DW688" s="44"/>
      <c r="DX688" s="44"/>
      <c r="DY688" s="44"/>
      <c r="DZ688" s="44"/>
      <c r="EA688" s="44"/>
      <c r="EB688" s="44"/>
      <c r="EC688" s="44"/>
      <c r="ED688" s="44"/>
      <c r="EE688" s="44"/>
      <c r="EF688" s="44"/>
      <c r="EG688" s="44"/>
      <c r="EH688" s="44"/>
      <c r="EI688" s="44"/>
      <c r="EJ688" s="44"/>
      <c r="EK688" s="44"/>
      <c r="EL688" s="44"/>
      <c r="EM688" s="44"/>
      <c r="EN688" s="44"/>
      <c r="EO688" s="44"/>
      <c r="EP688" s="44"/>
      <c r="EQ688" s="44"/>
      <c r="ER688" s="44"/>
      <c r="ES688" s="44"/>
      <c r="ET688" s="44"/>
      <c r="EU688" s="44"/>
      <c r="EV688" s="44"/>
      <c r="EW688" s="44"/>
      <c r="EX688" s="44"/>
      <c r="EY688" s="44"/>
      <c r="EZ688" s="44"/>
      <c r="FA688" s="44"/>
      <c r="FB688" s="44"/>
      <c r="FC688" s="44"/>
      <c r="FD688" s="44"/>
      <c r="FE688" s="44"/>
      <c r="FF688" s="44"/>
      <c r="FG688" s="44"/>
      <c r="FH688" s="44"/>
      <c r="FI688" s="44"/>
      <c r="FJ688" s="44"/>
      <c r="FK688" s="44"/>
      <c r="FL688" s="44"/>
      <c r="FM688" s="44"/>
      <c r="FN688" s="44"/>
      <c r="FO688" s="44"/>
      <c r="FP688" s="44"/>
      <c r="FQ688" s="44"/>
      <c r="FR688" s="44"/>
      <c r="FS688" s="44"/>
      <c r="FT688" s="44"/>
      <c r="FU688" s="44"/>
      <c r="FV688" s="44"/>
      <c r="FW688" s="44"/>
      <c r="FX688" s="44"/>
      <c r="FY688" s="44"/>
      <c r="FZ688" s="44"/>
      <c r="GA688" s="44"/>
      <c r="GB688" s="44"/>
      <c r="GC688" s="44"/>
      <c r="GD688" s="44"/>
      <c r="GE688" s="44"/>
      <c r="GF688" s="44"/>
      <c r="GG688" s="44"/>
      <c r="GH688" s="44"/>
      <c r="GI688" s="44"/>
      <c r="GJ688" s="44"/>
      <c r="GK688" s="44"/>
      <c r="GL688" s="44"/>
      <c r="GM688" s="44"/>
      <c r="GN688" s="44"/>
      <c r="GO688" s="44"/>
      <c r="GP688" s="44"/>
      <c r="GQ688" s="44"/>
      <c r="GR688" s="44"/>
      <c r="GS688" s="44"/>
      <c r="GT688" s="44"/>
      <c r="GU688" s="44"/>
      <c r="GV688" s="44"/>
      <c r="GW688" s="44"/>
      <c r="GX688" s="44"/>
      <c r="GY688" s="44"/>
      <c r="GZ688" s="44"/>
      <c r="HA688" s="44"/>
      <c r="HB688" s="44"/>
      <c r="HC688" s="44"/>
      <c r="HD688" s="44"/>
      <c r="HE688" s="44"/>
      <c r="HF688" s="44"/>
      <c r="HG688" s="44"/>
      <c r="HH688" s="44"/>
      <c r="HI688" s="44"/>
      <c r="HJ688" s="44"/>
      <c r="HK688" s="44"/>
      <c r="HL688" s="44"/>
      <c r="HM688" s="44"/>
      <c r="HN688" s="44"/>
      <c r="HO688" s="44"/>
      <c r="HP688" s="44"/>
      <c r="HQ688" s="44"/>
      <c r="HR688" s="44"/>
      <c r="HS688" s="44"/>
      <c r="HT688" s="44"/>
      <c r="HU688" s="44"/>
      <c r="HV688" s="44"/>
      <c r="HW688" s="44"/>
      <c r="HX688" s="44"/>
      <c r="HY688" s="44"/>
      <c r="HZ688" s="44"/>
      <c r="IA688" s="44"/>
    </row>
    <row r="689" spans="2:243" s="40" customFormat="1" ht="47.25" x14ac:dyDescent="0.25">
      <c r="B689" s="177"/>
      <c r="C689" s="34">
        <v>55</v>
      </c>
      <c r="D689" s="35" t="s">
        <v>3019</v>
      </c>
      <c r="E689" s="35" t="s">
        <v>1249</v>
      </c>
      <c r="F689" s="35" t="s">
        <v>1859</v>
      </c>
      <c r="G689" s="35" t="s">
        <v>4375</v>
      </c>
      <c r="H689" s="37">
        <v>41794</v>
      </c>
      <c r="I689" s="133">
        <v>79080</v>
      </c>
      <c r="J689" s="38">
        <v>41794</v>
      </c>
      <c r="K689" s="42" t="s">
        <v>2275</v>
      </c>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c r="AQ689" s="44"/>
      <c r="AR689" s="44"/>
      <c r="AS689" s="44"/>
      <c r="AT689" s="44"/>
      <c r="AU689" s="44"/>
      <c r="AV689" s="44"/>
      <c r="AW689" s="44"/>
      <c r="AX689" s="44"/>
      <c r="AY689" s="44"/>
      <c r="AZ689" s="44"/>
      <c r="BA689" s="44"/>
      <c r="BB689" s="44"/>
      <c r="BC689" s="44"/>
      <c r="BD689" s="44"/>
      <c r="BE689" s="44"/>
      <c r="BF689" s="44"/>
      <c r="BG689" s="44"/>
      <c r="BH689" s="44"/>
      <c r="BI689" s="44"/>
      <c r="BJ689" s="44"/>
      <c r="BK689" s="44"/>
      <c r="BL689" s="44"/>
      <c r="BM689" s="44"/>
      <c r="BN689" s="44"/>
      <c r="BO689" s="44"/>
      <c r="BP689" s="44"/>
      <c r="BQ689" s="44"/>
      <c r="BR689" s="44"/>
      <c r="BS689" s="44"/>
      <c r="BT689" s="44"/>
      <c r="BU689" s="44"/>
      <c r="BV689" s="44"/>
      <c r="BW689" s="44"/>
      <c r="BX689" s="44"/>
      <c r="BY689" s="44"/>
      <c r="BZ689" s="44"/>
      <c r="CA689" s="44"/>
      <c r="CB689" s="44"/>
      <c r="CC689" s="44"/>
      <c r="CD689" s="44"/>
      <c r="CE689" s="44"/>
      <c r="CF689" s="44"/>
      <c r="CG689" s="44"/>
      <c r="CH689" s="44"/>
      <c r="CI689" s="44"/>
      <c r="CJ689" s="44"/>
      <c r="CK689" s="44"/>
      <c r="CL689" s="44"/>
      <c r="CM689" s="44"/>
      <c r="CN689" s="44"/>
      <c r="CO689" s="44"/>
      <c r="CP689" s="44"/>
      <c r="CQ689" s="44"/>
      <c r="CR689" s="44"/>
      <c r="CS689" s="44"/>
      <c r="CT689" s="44"/>
      <c r="CU689" s="44"/>
      <c r="CV689" s="44"/>
      <c r="CW689" s="44"/>
      <c r="CX689" s="44"/>
      <c r="CY689" s="44"/>
      <c r="CZ689" s="44"/>
      <c r="DA689" s="44"/>
      <c r="DB689" s="44"/>
      <c r="DC689" s="44"/>
      <c r="DD689" s="44"/>
      <c r="DE689" s="44"/>
      <c r="DF689" s="44"/>
      <c r="DG689" s="44"/>
      <c r="DH689" s="44"/>
      <c r="DI689" s="44"/>
      <c r="DJ689" s="44"/>
      <c r="DK689" s="44"/>
      <c r="DL689" s="44"/>
      <c r="DM689" s="44"/>
      <c r="DN689" s="44"/>
      <c r="DO689" s="44"/>
      <c r="DP689" s="44"/>
      <c r="DQ689" s="44"/>
      <c r="DR689" s="44"/>
      <c r="DS689" s="44"/>
      <c r="DT689" s="44"/>
      <c r="DU689" s="44"/>
      <c r="DV689" s="44"/>
      <c r="DW689" s="44"/>
      <c r="DX689" s="44"/>
      <c r="DY689" s="44"/>
      <c r="DZ689" s="44"/>
      <c r="EA689" s="44"/>
      <c r="EB689" s="44"/>
      <c r="EC689" s="44"/>
      <c r="ED689" s="44"/>
      <c r="EE689" s="44"/>
      <c r="EF689" s="44"/>
      <c r="EG689" s="44"/>
      <c r="EH689" s="44"/>
      <c r="EI689" s="44"/>
      <c r="EJ689" s="44"/>
      <c r="EK689" s="44"/>
      <c r="EL689" s="44"/>
      <c r="EM689" s="44"/>
      <c r="EN689" s="44"/>
      <c r="EO689" s="44"/>
      <c r="EP689" s="44"/>
      <c r="EQ689" s="44"/>
      <c r="ER689" s="44"/>
      <c r="ES689" s="44"/>
      <c r="ET689" s="44"/>
      <c r="EU689" s="44"/>
      <c r="EV689" s="44"/>
      <c r="EW689" s="44"/>
      <c r="EX689" s="44"/>
      <c r="EY689" s="44"/>
      <c r="EZ689" s="44"/>
      <c r="FA689" s="44"/>
      <c r="FB689" s="44"/>
      <c r="FC689" s="44"/>
      <c r="FD689" s="44"/>
      <c r="FE689" s="44"/>
      <c r="FF689" s="44"/>
      <c r="FG689" s="44"/>
      <c r="FH689" s="44"/>
      <c r="FI689" s="44"/>
      <c r="FJ689" s="44"/>
      <c r="FK689" s="44"/>
      <c r="FL689" s="44"/>
      <c r="FM689" s="44"/>
      <c r="FN689" s="44"/>
      <c r="FO689" s="44"/>
      <c r="FP689" s="44"/>
      <c r="FQ689" s="44"/>
      <c r="FR689" s="44"/>
      <c r="FS689" s="44"/>
      <c r="FT689" s="44"/>
      <c r="FU689" s="44"/>
      <c r="FV689" s="44"/>
      <c r="FW689" s="44"/>
      <c r="FX689" s="44"/>
      <c r="FY689" s="44"/>
      <c r="FZ689" s="44"/>
      <c r="GA689" s="44"/>
      <c r="GB689" s="44"/>
      <c r="GC689" s="44"/>
      <c r="GD689" s="44"/>
      <c r="GE689" s="44"/>
      <c r="GF689" s="44"/>
      <c r="GG689" s="44"/>
      <c r="GH689" s="44"/>
      <c r="GI689" s="44"/>
      <c r="GJ689" s="44"/>
      <c r="GK689" s="44"/>
      <c r="GL689" s="44"/>
      <c r="GM689" s="44"/>
      <c r="GN689" s="44"/>
      <c r="GO689" s="44"/>
      <c r="GP689" s="44"/>
      <c r="GQ689" s="44"/>
      <c r="GR689" s="44"/>
      <c r="GS689" s="44"/>
      <c r="GT689" s="44"/>
      <c r="GU689" s="44"/>
      <c r="GV689" s="44"/>
      <c r="GW689" s="44"/>
      <c r="GX689" s="44"/>
      <c r="GY689" s="44"/>
      <c r="GZ689" s="44"/>
      <c r="HA689" s="44"/>
      <c r="HB689" s="44"/>
      <c r="HC689" s="44"/>
      <c r="HD689" s="44"/>
      <c r="HE689" s="44"/>
      <c r="HF689" s="44"/>
      <c r="HG689" s="44"/>
      <c r="HH689" s="44"/>
      <c r="HI689" s="44"/>
      <c r="HJ689" s="44"/>
      <c r="HK689" s="44"/>
      <c r="HL689" s="44"/>
      <c r="HM689" s="44"/>
      <c r="HN689" s="44"/>
      <c r="HO689" s="44"/>
      <c r="HP689" s="44"/>
      <c r="HQ689" s="44"/>
      <c r="HR689" s="44"/>
      <c r="HS689" s="44"/>
      <c r="HT689" s="44"/>
      <c r="HU689" s="44"/>
      <c r="HV689" s="44"/>
      <c r="HW689" s="44"/>
      <c r="HX689" s="44"/>
      <c r="HY689" s="44"/>
      <c r="HZ689" s="44"/>
      <c r="IA689" s="44"/>
    </row>
    <row r="690" spans="2:243" s="40" customFormat="1" ht="63" x14ac:dyDescent="0.25">
      <c r="B690" s="177"/>
      <c r="C690" s="34">
        <v>56</v>
      </c>
      <c r="D690" s="35" t="s">
        <v>3019</v>
      </c>
      <c r="E690" s="35" t="s">
        <v>1243</v>
      </c>
      <c r="F690" s="35" t="s">
        <v>1215</v>
      </c>
      <c r="G690" s="35" t="s">
        <v>4376</v>
      </c>
      <c r="H690" s="37">
        <v>41794</v>
      </c>
      <c r="I690" s="133">
        <v>38792</v>
      </c>
      <c r="J690" s="38">
        <v>41794</v>
      </c>
      <c r="K690" s="42" t="s">
        <v>2276</v>
      </c>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c r="AQ690" s="44"/>
      <c r="AR690" s="44"/>
      <c r="AS690" s="44"/>
      <c r="AT690" s="44"/>
      <c r="AU690" s="44"/>
      <c r="AV690" s="44"/>
      <c r="AW690" s="44"/>
      <c r="AX690" s="44"/>
      <c r="AY690" s="44"/>
      <c r="AZ690" s="44"/>
      <c r="BA690" s="44"/>
      <c r="BB690" s="44"/>
      <c r="BC690" s="44"/>
      <c r="BD690" s="44"/>
      <c r="BE690" s="44"/>
      <c r="BF690" s="44"/>
      <c r="BG690" s="44"/>
      <c r="BH690" s="44"/>
      <c r="BI690" s="44"/>
      <c r="BJ690" s="44"/>
      <c r="BK690" s="44"/>
      <c r="BL690" s="44"/>
      <c r="BM690" s="44"/>
      <c r="BN690" s="44"/>
      <c r="BO690" s="44"/>
      <c r="BP690" s="44"/>
      <c r="BQ690" s="44"/>
      <c r="BR690" s="44"/>
      <c r="BS690" s="44"/>
      <c r="BT690" s="44"/>
      <c r="BU690" s="44"/>
      <c r="BV690" s="44"/>
      <c r="BW690" s="44"/>
      <c r="BX690" s="44"/>
      <c r="BY690" s="44"/>
      <c r="BZ690" s="44"/>
      <c r="CA690" s="44"/>
      <c r="CB690" s="44"/>
      <c r="CC690" s="44"/>
      <c r="CD690" s="44"/>
      <c r="CE690" s="44"/>
      <c r="CF690" s="44"/>
      <c r="CG690" s="44"/>
      <c r="CH690" s="44"/>
      <c r="CI690" s="44"/>
      <c r="CJ690" s="44"/>
      <c r="CK690" s="44"/>
      <c r="CL690" s="44"/>
      <c r="CM690" s="44"/>
      <c r="CN690" s="44"/>
      <c r="CO690" s="44"/>
      <c r="CP690" s="44"/>
      <c r="CQ690" s="44"/>
      <c r="CR690" s="44"/>
      <c r="CS690" s="44"/>
      <c r="CT690" s="44"/>
      <c r="CU690" s="44"/>
      <c r="CV690" s="44"/>
      <c r="CW690" s="44"/>
      <c r="CX690" s="44"/>
      <c r="CY690" s="44"/>
      <c r="CZ690" s="44"/>
      <c r="DA690" s="44"/>
      <c r="DB690" s="44"/>
      <c r="DC690" s="44"/>
      <c r="DD690" s="44"/>
      <c r="DE690" s="44"/>
      <c r="DF690" s="44"/>
      <c r="DG690" s="44"/>
      <c r="DH690" s="44"/>
      <c r="DI690" s="44"/>
      <c r="DJ690" s="44"/>
      <c r="DK690" s="44"/>
      <c r="DL690" s="44"/>
      <c r="DM690" s="44"/>
      <c r="DN690" s="44"/>
      <c r="DO690" s="44"/>
      <c r="DP690" s="44"/>
      <c r="DQ690" s="44"/>
      <c r="DR690" s="44"/>
      <c r="DS690" s="44"/>
      <c r="DT690" s="44"/>
      <c r="DU690" s="44"/>
      <c r="DV690" s="44"/>
      <c r="DW690" s="44"/>
      <c r="DX690" s="44"/>
      <c r="DY690" s="44"/>
      <c r="DZ690" s="44"/>
      <c r="EA690" s="44"/>
      <c r="EB690" s="44"/>
      <c r="EC690" s="44"/>
      <c r="ED690" s="44"/>
      <c r="EE690" s="44"/>
      <c r="EF690" s="44"/>
      <c r="EG690" s="44"/>
      <c r="EH690" s="44"/>
      <c r="EI690" s="44"/>
      <c r="EJ690" s="44"/>
      <c r="EK690" s="44"/>
      <c r="EL690" s="44"/>
      <c r="EM690" s="44"/>
      <c r="EN690" s="44"/>
      <c r="EO690" s="44"/>
      <c r="EP690" s="44"/>
      <c r="EQ690" s="44"/>
      <c r="ER690" s="44"/>
      <c r="ES690" s="44"/>
      <c r="ET690" s="44"/>
      <c r="EU690" s="44"/>
      <c r="EV690" s="44"/>
      <c r="EW690" s="44"/>
      <c r="EX690" s="44"/>
      <c r="EY690" s="44"/>
      <c r="EZ690" s="44"/>
      <c r="FA690" s="44"/>
      <c r="FB690" s="44"/>
      <c r="FC690" s="44"/>
      <c r="FD690" s="44"/>
      <c r="FE690" s="44"/>
      <c r="FF690" s="44"/>
      <c r="FG690" s="44"/>
      <c r="FH690" s="44"/>
      <c r="FI690" s="44"/>
      <c r="FJ690" s="44"/>
      <c r="FK690" s="44"/>
      <c r="FL690" s="44"/>
      <c r="FM690" s="44"/>
      <c r="FN690" s="44"/>
      <c r="FO690" s="44"/>
      <c r="FP690" s="44"/>
      <c r="FQ690" s="44"/>
      <c r="FR690" s="44"/>
      <c r="FS690" s="44"/>
      <c r="FT690" s="44"/>
      <c r="FU690" s="44"/>
      <c r="FV690" s="44"/>
      <c r="FW690" s="44"/>
      <c r="FX690" s="44"/>
      <c r="FY690" s="44"/>
      <c r="FZ690" s="44"/>
      <c r="GA690" s="44"/>
      <c r="GB690" s="44"/>
      <c r="GC690" s="44"/>
      <c r="GD690" s="44"/>
      <c r="GE690" s="44"/>
      <c r="GF690" s="44"/>
      <c r="GG690" s="44"/>
      <c r="GH690" s="44"/>
      <c r="GI690" s="44"/>
      <c r="GJ690" s="44"/>
      <c r="GK690" s="44"/>
      <c r="GL690" s="44"/>
      <c r="GM690" s="44"/>
      <c r="GN690" s="44"/>
      <c r="GO690" s="44"/>
      <c r="GP690" s="44"/>
      <c r="GQ690" s="44"/>
      <c r="GR690" s="44"/>
      <c r="GS690" s="44"/>
      <c r="GT690" s="44"/>
      <c r="GU690" s="44"/>
      <c r="GV690" s="44"/>
      <c r="GW690" s="44"/>
      <c r="GX690" s="44"/>
      <c r="GY690" s="44"/>
      <c r="GZ690" s="44"/>
      <c r="HA690" s="44"/>
      <c r="HB690" s="44"/>
      <c r="HC690" s="44"/>
      <c r="HD690" s="44"/>
      <c r="HE690" s="44"/>
      <c r="HF690" s="44"/>
      <c r="HG690" s="44"/>
      <c r="HH690" s="44"/>
      <c r="HI690" s="44"/>
      <c r="HJ690" s="44"/>
      <c r="HK690" s="44"/>
      <c r="HL690" s="44"/>
      <c r="HM690" s="44"/>
      <c r="HN690" s="44"/>
      <c r="HO690" s="44"/>
      <c r="HP690" s="44"/>
      <c r="HQ690" s="44"/>
      <c r="HR690" s="44"/>
      <c r="HS690" s="44"/>
      <c r="HT690" s="44"/>
      <c r="HU690" s="44"/>
      <c r="HV690" s="44"/>
      <c r="HW690" s="44"/>
      <c r="HX690" s="44"/>
      <c r="HY690" s="44"/>
      <c r="HZ690" s="44"/>
      <c r="IA690" s="44"/>
    </row>
    <row r="691" spans="2:243" s="40" customFormat="1" ht="47.25" x14ac:dyDescent="0.25">
      <c r="B691" s="177"/>
      <c r="C691" s="34">
        <v>57</v>
      </c>
      <c r="D691" s="35" t="s">
        <v>2834</v>
      </c>
      <c r="E691" s="35" t="s">
        <v>1243</v>
      </c>
      <c r="F691" s="35" t="s">
        <v>1216</v>
      </c>
      <c r="G691" s="35" t="s">
        <v>4377</v>
      </c>
      <c r="H691" s="37">
        <v>41794</v>
      </c>
      <c r="I691" s="133">
        <v>80838</v>
      </c>
      <c r="J691" s="38">
        <v>41794</v>
      </c>
      <c r="K691" s="42" t="s">
        <v>2277</v>
      </c>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c r="AQ691" s="44"/>
      <c r="AR691" s="44"/>
      <c r="AS691" s="44"/>
      <c r="AT691" s="44"/>
      <c r="AU691" s="44"/>
      <c r="AV691" s="44"/>
      <c r="AW691" s="44"/>
      <c r="AX691" s="44"/>
      <c r="AY691" s="44"/>
      <c r="AZ691" s="44"/>
      <c r="BA691" s="44"/>
      <c r="BB691" s="44"/>
      <c r="BC691" s="44"/>
      <c r="BD691" s="44"/>
      <c r="BE691" s="44"/>
      <c r="BF691" s="44"/>
      <c r="BG691" s="44"/>
      <c r="BH691" s="44"/>
      <c r="BI691" s="44"/>
      <c r="BJ691" s="44"/>
      <c r="BK691" s="44"/>
      <c r="BL691" s="44"/>
      <c r="BM691" s="44"/>
      <c r="BN691" s="44"/>
      <c r="BO691" s="44"/>
      <c r="BP691" s="44"/>
      <c r="BQ691" s="44"/>
      <c r="BR691" s="44"/>
      <c r="BS691" s="44"/>
      <c r="BT691" s="44"/>
      <c r="BU691" s="44"/>
      <c r="BV691" s="44"/>
      <c r="BW691" s="44"/>
      <c r="BX691" s="44"/>
      <c r="BY691" s="44"/>
      <c r="BZ691" s="44"/>
      <c r="CA691" s="44"/>
      <c r="CB691" s="44"/>
      <c r="CC691" s="44"/>
      <c r="CD691" s="44"/>
      <c r="CE691" s="44"/>
      <c r="CF691" s="44"/>
      <c r="CG691" s="44"/>
      <c r="CH691" s="44"/>
      <c r="CI691" s="44"/>
      <c r="CJ691" s="44"/>
      <c r="CK691" s="44"/>
      <c r="CL691" s="44"/>
      <c r="CM691" s="44"/>
      <c r="CN691" s="44"/>
      <c r="CO691" s="44"/>
      <c r="CP691" s="44"/>
      <c r="CQ691" s="44"/>
      <c r="CR691" s="44"/>
      <c r="CS691" s="44"/>
      <c r="CT691" s="44"/>
      <c r="CU691" s="44"/>
      <c r="CV691" s="44"/>
      <c r="CW691" s="44"/>
      <c r="CX691" s="44"/>
      <c r="CY691" s="44"/>
      <c r="CZ691" s="44"/>
      <c r="DA691" s="44"/>
      <c r="DB691" s="44"/>
      <c r="DC691" s="44"/>
      <c r="DD691" s="44"/>
      <c r="DE691" s="44"/>
      <c r="DF691" s="44"/>
      <c r="DG691" s="44"/>
      <c r="DH691" s="44"/>
      <c r="DI691" s="44"/>
      <c r="DJ691" s="44"/>
      <c r="DK691" s="44"/>
      <c r="DL691" s="44"/>
      <c r="DM691" s="44"/>
      <c r="DN691" s="44"/>
      <c r="DO691" s="44"/>
      <c r="DP691" s="44"/>
      <c r="DQ691" s="44"/>
      <c r="DR691" s="44"/>
      <c r="DS691" s="44"/>
      <c r="DT691" s="44"/>
      <c r="DU691" s="44"/>
      <c r="DV691" s="44"/>
      <c r="DW691" s="44"/>
      <c r="DX691" s="44"/>
      <c r="DY691" s="44"/>
      <c r="DZ691" s="44"/>
      <c r="EA691" s="44"/>
      <c r="EB691" s="44"/>
      <c r="EC691" s="44"/>
      <c r="ED691" s="44"/>
      <c r="EE691" s="44"/>
      <c r="EF691" s="44"/>
      <c r="EG691" s="44"/>
      <c r="EH691" s="44"/>
      <c r="EI691" s="44"/>
      <c r="EJ691" s="44"/>
      <c r="EK691" s="44"/>
      <c r="EL691" s="44"/>
      <c r="EM691" s="44"/>
      <c r="EN691" s="44"/>
      <c r="EO691" s="44"/>
      <c r="EP691" s="44"/>
      <c r="EQ691" s="44"/>
      <c r="ER691" s="44"/>
      <c r="ES691" s="44"/>
      <c r="ET691" s="44"/>
      <c r="EU691" s="44"/>
      <c r="EV691" s="44"/>
      <c r="EW691" s="44"/>
      <c r="EX691" s="44"/>
      <c r="EY691" s="44"/>
      <c r="EZ691" s="44"/>
      <c r="FA691" s="44"/>
      <c r="FB691" s="44"/>
      <c r="FC691" s="44"/>
      <c r="FD691" s="44"/>
      <c r="FE691" s="44"/>
      <c r="FF691" s="44"/>
      <c r="FG691" s="44"/>
      <c r="FH691" s="44"/>
      <c r="FI691" s="44"/>
      <c r="FJ691" s="44"/>
      <c r="FK691" s="44"/>
      <c r="FL691" s="44"/>
      <c r="FM691" s="44"/>
      <c r="FN691" s="44"/>
      <c r="FO691" s="44"/>
      <c r="FP691" s="44"/>
      <c r="FQ691" s="44"/>
      <c r="FR691" s="44"/>
      <c r="FS691" s="44"/>
      <c r="FT691" s="44"/>
      <c r="FU691" s="44"/>
      <c r="FV691" s="44"/>
      <c r="FW691" s="44"/>
      <c r="FX691" s="44"/>
      <c r="FY691" s="44"/>
      <c r="FZ691" s="44"/>
      <c r="GA691" s="44"/>
      <c r="GB691" s="44"/>
      <c r="GC691" s="44"/>
      <c r="GD691" s="44"/>
      <c r="GE691" s="44"/>
      <c r="GF691" s="44"/>
      <c r="GG691" s="44"/>
      <c r="GH691" s="44"/>
      <c r="GI691" s="44"/>
      <c r="GJ691" s="44"/>
      <c r="GK691" s="44"/>
      <c r="GL691" s="44"/>
      <c r="GM691" s="44"/>
      <c r="GN691" s="44"/>
      <c r="GO691" s="44"/>
      <c r="GP691" s="44"/>
      <c r="GQ691" s="44"/>
      <c r="GR691" s="44"/>
      <c r="GS691" s="44"/>
      <c r="GT691" s="44"/>
      <c r="GU691" s="44"/>
      <c r="GV691" s="44"/>
      <c r="GW691" s="44"/>
      <c r="GX691" s="44"/>
      <c r="GY691" s="44"/>
      <c r="GZ691" s="44"/>
      <c r="HA691" s="44"/>
      <c r="HB691" s="44"/>
      <c r="HC691" s="44"/>
      <c r="HD691" s="44"/>
      <c r="HE691" s="44"/>
      <c r="HF691" s="44"/>
      <c r="HG691" s="44"/>
      <c r="HH691" s="44"/>
      <c r="HI691" s="44"/>
      <c r="HJ691" s="44"/>
      <c r="HK691" s="44"/>
      <c r="HL691" s="44"/>
      <c r="HM691" s="44"/>
      <c r="HN691" s="44"/>
      <c r="HO691" s="44"/>
      <c r="HP691" s="44"/>
      <c r="HQ691" s="44"/>
      <c r="HR691" s="44"/>
      <c r="HS691" s="44"/>
      <c r="HT691" s="44"/>
      <c r="HU691" s="44"/>
      <c r="HV691" s="44"/>
      <c r="HW691" s="44"/>
      <c r="HX691" s="44"/>
      <c r="HY691" s="44"/>
      <c r="HZ691" s="44"/>
      <c r="IA691" s="44"/>
    </row>
    <row r="692" spans="2:243" s="40" customFormat="1" ht="63" x14ac:dyDescent="0.25">
      <c r="B692" s="177"/>
      <c r="C692" s="34">
        <v>58</v>
      </c>
      <c r="D692" s="46" t="s">
        <v>2883</v>
      </c>
      <c r="E692" s="41" t="s">
        <v>729</v>
      </c>
      <c r="F692" s="47" t="s">
        <v>730</v>
      </c>
      <c r="G692" s="151" t="s">
        <v>4378</v>
      </c>
      <c r="H692" s="152">
        <v>41780</v>
      </c>
      <c r="I692" s="142">
        <v>86086</v>
      </c>
      <c r="J692" s="50">
        <v>41800</v>
      </c>
      <c r="K692" s="42" t="s">
        <v>2278</v>
      </c>
    </row>
    <row r="693" spans="2:243" s="40" customFormat="1" ht="47.25" x14ac:dyDescent="0.25">
      <c r="B693" s="177"/>
      <c r="C693" s="34">
        <v>59</v>
      </c>
      <c r="D693" s="46" t="s">
        <v>2861</v>
      </c>
      <c r="E693" s="41" t="s">
        <v>782</v>
      </c>
      <c r="F693" s="47" t="s">
        <v>783</v>
      </c>
      <c r="G693" s="151" t="s">
        <v>4379</v>
      </c>
      <c r="H693" s="152">
        <v>41800</v>
      </c>
      <c r="I693" s="142">
        <v>60000</v>
      </c>
      <c r="J693" s="50">
        <v>41800</v>
      </c>
      <c r="K693" s="42" t="s">
        <v>2279</v>
      </c>
    </row>
    <row r="694" spans="2:243" s="40" customFormat="1" ht="78.75" x14ac:dyDescent="0.25">
      <c r="B694" s="177"/>
      <c r="C694" s="34">
        <v>60</v>
      </c>
      <c r="D694" s="56" t="s">
        <v>2865</v>
      </c>
      <c r="E694" s="42" t="s">
        <v>1299</v>
      </c>
      <c r="F694" s="35" t="s">
        <v>1300</v>
      </c>
      <c r="G694" s="165" t="s">
        <v>4380</v>
      </c>
      <c r="H694" s="154">
        <v>41802</v>
      </c>
      <c r="I694" s="133">
        <v>33000</v>
      </c>
      <c r="J694" s="43">
        <v>41802</v>
      </c>
      <c r="K694" s="42" t="s">
        <v>2280</v>
      </c>
    </row>
    <row r="695" spans="2:243" s="40" customFormat="1" ht="63" x14ac:dyDescent="0.25">
      <c r="B695" s="177"/>
      <c r="C695" s="34">
        <v>61</v>
      </c>
      <c r="D695" s="56" t="s">
        <v>2865</v>
      </c>
      <c r="E695" s="42" t="s">
        <v>1299</v>
      </c>
      <c r="F695" s="35" t="s">
        <v>1302</v>
      </c>
      <c r="G695" s="165" t="s">
        <v>4380</v>
      </c>
      <c r="H695" s="154">
        <v>41802</v>
      </c>
      <c r="I695" s="133">
        <v>155000</v>
      </c>
      <c r="J695" s="43">
        <v>41802</v>
      </c>
      <c r="K695" s="42" t="s">
        <v>2281</v>
      </c>
      <c r="IB695" s="44"/>
    </row>
    <row r="696" spans="2:243" s="40" customFormat="1" ht="63" x14ac:dyDescent="0.25">
      <c r="B696" s="177"/>
      <c r="C696" s="34">
        <v>62</v>
      </c>
      <c r="D696" s="46" t="s">
        <v>3003</v>
      </c>
      <c r="E696" s="41" t="s">
        <v>12</v>
      </c>
      <c r="F696" s="47" t="s">
        <v>351</v>
      </c>
      <c r="G696" s="48" t="s">
        <v>352</v>
      </c>
      <c r="H696" s="49">
        <v>41075</v>
      </c>
      <c r="I696" s="142">
        <v>153235</v>
      </c>
      <c r="J696" s="50">
        <v>41802</v>
      </c>
      <c r="K696" s="42" t="s">
        <v>2282</v>
      </c>
      <c r="IB696" s="44"/>
    </row>
    <row r="697" spans="2:243" s="40" customFormat="1" ht="78.75" x14ac:dyDescent="0.25">
      <c r="B697" s="177"/>
      <c r="C697" s="34">
        <v>63</v>
      </c>
      <c r="D697" s="46" t="s">
        <v>3107</v>
      </c>
      <c r="E697" s="41" t="s">
        <v>12</v>
      </c>
      <c r="F697" s="47" t="s">
        <v>168</v>
      </c>
      <c r="G697" s="48" t="s">
        <v>169</v>
      </c>
      <c r="H697" s="49">
        <v>41155</v>
      </c>
      <c r="I697" s="142">
        <v>59400</v>
      </c>
      <c r="J697" s="50">
        <v>41802</v>
      </c>
      <c r="K697" s="42" t="s">
        <v>2283</v>
      </c>
    </row>
    <row r="698" spans="2:243" s="40" customFormat="1" ht="94.5" x14ac:dyDescent="0.25">
      <c r="B698" s="177"/>
      <c r="C698" s="34">
        <v>64</v>
      </c>
      <c r="D698" s="46" t="s">
        <v>3053</v>
      </c>
      <c r="E698" s="41" t="s">
        <v>12</v>
      </c>
      <c r="F698" s="47" t="s">
        <v>264</v>
      </c>
      <c r="G698" s="48" t="s">
        <v>265</v>
      </c>
      <c r="H698" s="49">
        <v>40457</v>
      </c>
      <c r="I698" s="142">
        <v>149054</v>
      </c>
      <c r="J698" s="50">
        <v>41802</v>
      </c>
      <c r="K698" s="42" t="s">
        <v>2284</v>
      </c>
      <c r="IB698" s="44"/>
    </row>
    <row r="699" spans="2:243" s="40" customFormat="1" ht="94.5" x14ac:dyDescent="0.25">
      <c r="B699" s="177"/>
      <c r="C699" s="34">
        <v>65</v>
      </c>
      <c r="D699" s="46" t="s">
        <v>3054</v>
      </c>
      <c r="E699" s="41" t="s">
        <v>222</v>
      </c>
      <c r="F699" s="47" t="s">
        <v>223</v>
      </c>
      <c r="G699" s="48" t="s">
        <v>224</v>
      </c>
      <c r="H699" s="49">
        <v>41793</v>
      </c>
      <c r="I699" s="142">
        <v>104400</v>
      </c>
      <c r="J699" s="50">
        <v>41810</v>
      </c>
      <c r="K699" s="42" t="s">
        <v>2285</v>
      </c>
    </row>
    <row r="700" spans="2:243" s="40" customFormat="1" ht="63" x14ac:dyDescent="0.25">
      <c r="B700" s="177"/>
      <c r="C700" s="34">
        <v>66</v>
      </c>
      <c r="D700" s="46" t="s">
        <v>2912</v>
      </c>
      <c r="E700" s="41" t="s">
        <v>12</v>
      </c>
      <c r="F700" s="47" t="s">
        <v>181</v>
      </c>
      <c r="G700" s="48" t="s">
        <v>182</v>
      </c>
      <c r="H700" s="49">
        <v>41562</v>
      </c>
      <c r="I700" s="142">
        <v>547186</v>
      </c>
      <c r="J700" s="50">
        <v>41810</v>
      </c>
      <c r="K700" s="42" t="s">
        <v>2286</v>
      </c>
      <c r="IB700" s="44"/>
    </row>
    <row r="701" spans="2:243" s="40" customFormat="1" ht="126" x14ac:dyDescent="0.25">
      <c r="B701" s="177"/>
      <c r="C701" s="34">
        <v>67</v>
      </c>
      <c r="D701" s="46" t="s">
        <v>2852</v>
      </c>
      <c r="E701" s="41" t="s">
        <v>623</v>
      </c>
      <c r="F701" s="47" t="s">
        <v>652</v>
      </c>
      <c r="G701" s="151" t="s">
        <v>4295</v>
      </c>
      <c r="H701" s="152">
        <v>41810</v>
      </c>
      <c r="I701" s="142">
        <v>461238</v>
      </c>
      <c r="J701" s="50">
        <v>41810</v>
      </c>
      <c r="K701" s="42" t="s">
        <v>2287</v>
      </c>
      <c r="IB701" s="44"/>
      <c r="IC701" s="44"/>
      <c r="ID701" s="44"/>
      <c r="IE701" s="44"/>
      <c r="IF701" s="44"/>
      <c r="IG701" s="44"/>
      <c r="IH701" s="44"/>
      <c r="II701" s="44"/>
    </row>
    <row r="702" spans="2:243" s="40" customFormat="1" ht="141.75" x14ac:dyDescent="0.25">
      <c r="B702" s="177"/>
      <c r="C702" s="34">
        <v>68</v>
      </c>
      <c r="D702" s="46" t="s">
        <v>2833</v>
      </c>
      <c r="E702" s="41" t="s">
        <v>550</v>
      </c>
      <c r="F702" s="47" t="s">
        <v>553</v>
      </c>
      <c r="G702" s="48" t="s">
        <v>554</v>
      </c>
      <c r="H702" s="49">
        <v>41811</v>
      </c>
      <c r="I702" s="142">
        <v>23820</v>
      </c>
      <c r="J702" s="50">
        <v>41811</v>
      </c>
      <c r="K702" s="42" t="s">
        <v>2288</v>
      </c>
    </row>
    <row r="703" spans="2:243" s="40" customFormat="1" ht="63" x14ac:dyDescent="0.25">
      <c r="B703" s="177"/>
      <c r="C703" s="34">
        <v>69</v>
      </c>
      <c r="D703" s="46" t="s">
        <v>2854</v>
      </c>
      <c r="E703" s="41" t="s">
        <v>715</v>
      </c>
      <c r="F703" s="47" t="s">
        <v>716</v>
      </c>
      <c r="G703" s="48" t="s">
        <v>717</v>
      </c>
      <c r="H703" s="49">
        <v>41701</v>
      </c>
      <c r="I703" s="142">
        <v>380000</v>
      </c>
      <c r="J703" s="50">
        <v>41811</v>
      </c>
      <c r="K703" s="42" t="s">
        <v>2289</v>
      </c>
      <c r="IB703" s="44"/>
    </row>
    <row r="704" spans="2:243" s="40" customFormat="1" ht="126" x14ac:dyDescent="0.25">
      <c r="B704" s="177"/>
      <c r="C704" s="34">
        <v>70</v>
      </c>
      <c r="D704" s="46" t="s">
        <v>2867</v>
      </c>
      <c r="E704" s="41" t="s">
        <v>12</v>
      </c>
      <c r="F704" s="47" t="s">
        <v>158</v>
      </c>
      <c r="G704" s="48" t="s">
        <v>159</v>
      </c>
      <c r="H704" s="49">
        <v>40547</v>
      </c>
      <c r="I704" s="142">
        <v>290970</v>
      </c>
      <c r="J704" s="50">
        <v>41811</v>
      </c>
      <c r="K704" s="42" t="s">
        <v>2290</v>
      </c>
      <c r="IB704" s="44"/>
      <c r="IC704" s="44"/>
      <c r="ID704" s="44"/>
      <c r="IE704" s="44"/>
      <c r="IF704" s="44"/>
      <c r="IG704" s="44"/>
      <c r="IH704" s="44"/>
      <c r="II704" s="44"/>
    </row>
    <row r="705" spans="2:243" s="40" customFormat="1" ht="141.75" x14ac:dyDescent="0.25">
      <c r="B705" s="177"/>
      <c r="C705" s="34">
        <v>71</v>
      </c>
      <c r="D705" s="55" t="s">
        <v>2831</v>
      </c>
      <c r="E705" s="35" t="s">
        <v>1243</v>
      </c>
      <c r="F705" s="47" t="s">
        <v>640</v>
      </c>
      <c r="G705" s="48" t="s">
        <v>641</v>
      </c>
      <c r="H705" s="49">
        <v>38978</v>
      </c>
      <c r="I705" s="142">
        <v>97860</v>
      </c>
      <c r="J705" s="50">
        <v>41813</v>
      </c>
      <c r="K705" s="42" t="s">
        <v>2291</v>
      </c>
    </row>
    <row r="706" spans="2:243" s="40" customFormat="1" ht="63" x14ac:dyDescent="0.25">
      <c r="B706" s="177"/>
      <c r="C706" s="34">
        <v>72</v>
      </c>
      <c r="D706" s="46" t="s">
        <v>2883</v>
      </c>
      <c r="E706" s="41" t="s">
        <v>631</v>
      </c>
      <c r="F706" s="47" t="s">
        <v>719</v>
      </c>
      <c r="G706" s="151" t="s">
        <v>4381</v>
      </c>
      <c r="H706" s="152">
        <v>41813</v>
      </c>
      <c r="I706" s="142">
        <v>14314</v>
      </c>
      <c r="J706" s="50">
        <v>41813</v>
      </c>
      <c r="K706" s="42" t="s">
        <v>2292</v>
      </c>
    </row>
    <row r="707" spans="2:243" s="40" customFormat="1" ht="47.25" x14ac:dyDescent="0.25">
      <c r="B707" s="177"/>
      <c r="C707" s="34">
        <v>73</v>
      </c>
      <c r="D707" s="51" t="s">
        <v>2831</v>
      </c>
      <c r="E707" s="41" t="s">
        <v>525</v>
      </c>
      <c r="F707" s="47" t="s">
        <v>526</v>
      </c>
      <c r="G707" s="48" t="s">
        <v>527</v>
      </c>
      <c r="H707" s="49">
        <v>41514</v>
      </c>
      <c r="I707" s="142">
        <v>8000</v>
      </c>
      <c r="J707" s="50">
        <v>41814</v>
      </c>
      <c r="K707" s="42" t="s">
        <v>2293</v>
      </c>
    </row>
    <row r="708" spans="2:243" s="40" customFormat="1" ht="63" x14ac:dyDescent="0.25">
      <c r="B708" s="177"/>
      <c r="C708" s="34">
        <v>74</v>
      </c>
      <c r="D708" s="46" t="s">
        <v>3055</v>
      </c>
      <c r="E708" s="41" t="s">
        <v>249</v>
      </c>
      <c r="F708" s="47" t="s">
        <v>250</v>
      </c>
      <c r="G708" s="48" t="s">
        <v>251</v>
      </c>
      <c r="H708" s="49">
        <v>39696</v>
      </c>
      <c r="I708" s="142">
        <v>41383</v>
      </c>
      <c r="J708" s="50">
        <v>41814</v>
      </c>
      <c r="K708" s="42" t="s">
        <v>2294</v>
      </c>
    </row>
    <row r="709" spans="2:243" s="40" customFormat="1" ht="173.25" x14ac:dyDescent="0.25">
      <c r="B709" s="177"/>
      <c r="C709" s="34">
        <v>75</v>
      </c>
      <c r="D709" s="55" t="s">
        <v>2831</v>
      </c>
      <c r="E709" s="35" t="s">
        <v>1243</v>
      </c>
      <c r="F709" s="47" t="s">
        <v>564</v>
      </c>
      <c r="G709" s="48" t="s">
        <v>565</v>
      </c>
      <c r="H709" s="49">
        <v>40861</v>
      </c>
      <c r="I709" s="142">
        <v>25556</v>
      </c>
      <c r="J709" s="50">
        <v>41817</v>
      </c>
      <c r="K709" s="42" t="s">
        <v>2295</v>
      </c>
    </row>
    <row r="710" spans="2:243" s="40" customFormat="1" ht="47.25" x14ac:dyDescent="0.25">
      <c r="B710" s="177"/>
      <c r="C710" s="34">
        <v>76</v>
      </c>
      <c r="D710" s="46" t="s">
        <v>3056</v>
      </c>
      <c r="E710" s="41" t="s">
        <v>389</v>
      </c>
      <c r="F710" s="47" t="s">
        <v>501</v>
      </c>
      <c r="G710" s="48" t="s">
        <v>502</v>
      </c>
      <c r="H710" s="49">
        <v>41081</v>
      </c>
      <c r="I710" s="142">
        <v>81461</v>
      </c>
      <c r="J710" s="50">
        <v>41817</v>
      </c>
      <c r="K710" s="42" t="s">
        <v>2296</v>
      </c>
    </row>
    <row r="711" spans="2:243" s="40" customFormat="1" ht="189" x14ac:dyDescent="0.25">
      <c r="B711" s="177"/>
      <c r="C711" s="34">
        <v>77</v>
      </c>
      <c r="D711" s="46" t="s">
        <v>2917</v>
      </c>
      <c r="E711" s="35" t="s">
        <v>1243</v>
      </c>
      <c r="F711" s="47" t="s">
        <v>499</v>
      </c>
      <c r="G711" s="48" t="s">
        <v>500</v>
      </c>
      <c r="H711" s="49">
        <v>40302</v>
      </c>
      <c r="I711" s="142">
        <v>15347</v>
      </c>
      <c r="J711" s="50">
        <v>41818</v>
      </c>
      <c r="K711" s="42" t="s">
        <v>2297</v>
      </c>
    </row>
    <row r="712" spans="2:243" s="40" customFormat="1" ht="78.75" x14ac:dyDescent="0.25">
      <c r="B712" s="177"/>
      <c r="C712" s="34">
        <v>78</v>
      </c>
      <c r="D712" s="46" t="s">
        <v>2955</v>
      </c>
      <c r="E712" s="41" t="s">
        <v>47</v>
      </c>
      <c r="F712" s="47" t="s">
        <v>48</v>
      </c>
      <c r="G712" s="48" t="s">
        <v>49</v>
      </c>
      <c r="H712" s="49">
        <v>41702</v>
      </c>
      <c r="I712" s="142">
        <v>80000</v>
      </c>
      <c r="J712" s="50">
        <v>41818</v>
      </c>
      <c r="K712" s="42" t="s">
        <v>2298</v>
      </c>
    </row>
    <row r="713" spans="2:243" s="40" customFormat="1" ht="63" x14ac:dyDescent="0.25">
      <c r="B713" s="177"/>
      <c r="C713" s="34">
        <v>79</v>
      </c>
      <c r="D713" s="46" t="s">
        <v>2883</v>
      </c>
      <c r="E713" s="41" t="s">
        <v>769</v>
      </c>
      <c r="F713" s="47" t="s">
        <v>770</v>
      </c>
      <c r="G713" s="151" t="s">
        <v>4382</v>
      </c>
      <c r="H713" s="152">
        <v>41820</v>
      </c>
      <c r="I713" s="142">
        <v>18074</v>
      </c>
      <c r="J713" s="50">
        <v>41820</v>
      </c>
      <c r="K713" s="42" t="s">
        <v>2299</v>
      </c>
    </row>
    <row r="714" spans="2:243" s="40" customFormat="1" ht="63" x14ac:dyDescent="0.25">
      <c r="B714" s="177"/>
      <c r="C714" s="34">
        <v>80</v>
      </c>
      <c r="D714" s="46" t="s">
        <v>2883</v>
      </c>
      <c r="E714" s="41" t="s">
        <v>631</v>
      </c>
      <c r="F714" s="47" t="s">
        <v>727</v>
      </c>
      <c r="G714" s="151" t="s">
        <v>4378</v>
      </c>
      <c r="H714" s="152">
        <v>41820</v>
      </c>
      <c r="I714" s="142">
        <v>17327</v>
      </c>
      <c r="J714" s="50">
        <v>41820</v>
      </c>
      <c r="K714" s="42" t="s">
        <v>2300</v>
      </c>
      <c r="IC714" s="44"/>
      <c r="ID714" s="44"/>
      <c r="IE714" s="44"/>
      <c r="IF714" s="44"/>
      <c r="IG714" s="44"/>
      <c r="IH714" s="44"/>
      <c r="II714" s="44"/>
    </row>
    <row r="715" spans="2:243" s="40" customFormat="1" ht="94.5" x14ac:dyDescent="0.25">
      <c r="B715" s="177"/>
      <c r="C715" s="34">
        <v>81</v>
      </c>
      <c r="D715" s="46" t="s">
        <v>3108</v>
      </c>
      <c r="E715" s="41" t="s">
        <v>9</v>
      </c>
      <c r="F715" s="47" t="s">
        <v>217</v>
      </c>
      <c r="G715" s="48" t="s">
        <v>218</v>
      </c>
      <c r="H715" s="49">
        <v>40620</v>
      </c>
      <c r="I715" s="142">
        <v>253719</v>
      </c>
      <c r="J715" s="50">
        <v>41821</v>
      </c>
      <c r="K715" s="42" t="s">
        <v>2301</v>
      </c>
      <c r="IB715" s="44"/>
    </row>
    <row r="716" spans="2:243" s="40" customFormat="1" ht="94.5" x14ac:dyDescent="0.25">
      <c r="B716" s="177"/>
      <c r="C716" s="34">
        <v>82</v>
      </c>
      <c r="D716" s="46" t="s">
        <v>3035</v>
      </c>
      <c r="E716" s="41" t="s">
        <v>9</v>
      </c>
      <c r="F716" s="47" t="s">
        <v>219</v>
      </c>
      <c r="G716" s="48" t="s">
        <v>218</v>
      </c>
      <c r="H716" s="49">
        <v>40620</v>
      </c>
      <c r="I716" s="142">
        <v>231200</v>
      </c>
      <c r="J716" s="50">
        <v>41821</v>
      </c>
      <c r="K716" s="42" t="s">
        <v>2302</v>
      </c>
      <c r="IB716" s="44"/>
    </row>
    <row r="717" spans="2:243" s="40" customFormat="1" ht="47.25" x14ac:dyDescent="0.25">
      <c r="B717" s="177"/>
      <c r="C717" s="34">
        <v>83</v>
      </c>
      <c r="D717" s="18" t="s">
        <v>3132</v>
      </c>
      <c r="E717" s="41" t="s">
        <v>174</v>
      </c>
      <c r="F717" s="18" t="s">
        <v>1011</v>
      </c>
      <c r="G717" s="62" t="s">
        <v>4336</v>
      </c>
      <c r="H717" s="52">
        <v>41323</v>
      </c>
      <c r="I717" s="136">
        <f>240800+88168-16516.48</f>
        <v>312451.52</v>
      </c>
      <c r="J717" s="85">
        <v>41821</v>
      </c>
      <c r="K717" s="42" t="s">
        <v>2303</v>
      </c>
      <c r="IB717" s="44"/>
      <c r="IC717" s="44"/>
      <c r="ID717" s="44"/>
      <c r="IE717" s="44"/>
      <c r="IF717" s="44"/>
      <c r="IG717" s="44"/>
      <c r="IH717" s="44"/>
      <c r="II717" s="44"/>
    </row>
    <row r="718" spans="2:243" s="40" customFormat="1" ht="78.75" x14ac:dyDescent="0.25">
      <c r="B718" s="177"/>
      <c r="C718" s="34">
        <v>84</v>
      </c>
      <c r="D718" s="46" t="s">
        <v>2904</v>
      </c>
      <c r="E718" s="41" t="s">
        <v>12</v>
      </c>
      <c r="F718" s="47" t="s">
        <v>191</v>
      </c>
      <c r="G718" s="48" t="s">
        <v>192</v>
      </c>
      <c r="H718" s="49">
        <v>41842</v>
      </c>
      <c r="I718" s="142">
        <v>700000</v>
      </c>
      <c r="J718" s="50">
        <v>41821</v>
      </c>
      <c r="K718" s="42" t="s">
        <v>1967</v>
      </c>
      <c r="IB718" s="39"/>
    </row>
    <row r="719" spans="2:243" s="40" customFormat="1" ht="47.25" x14ac:dyDescent="0.25">
      <c r="B719" s="177"/>
      <c r="C719" s="34">
        <v>85</v>
      </c>
      <c r="D719" s="46" t="s">
        <v>3057</v>
      </c>
      <c r="E719" s="41" t="s">
        <v>12</v>
      </c>
      <c r="F719" s="47" t="s">
        <v>275</v>
      </c>
      <c r="G719" s="48" t="s">
        <v>276</v>
      </c>
      <c r="H719" s="49">
        <v>40626</v>
      </c>
      <c r="I719" s="142">
        <v>34370</v>
      </c>
      <c r="J719" s="50">
        <v>41823</v>
      </c>
      <c r="K719" s="42" t="s">
        <v>2304</v>
      </c>
    </row>
    <row r="720" spans="2:243" s="40" customFormat="1" ht="47.25" x14ac:dyDescent="0.25">
      <c r="B720" s="177"/>
      <c r="C720" s="34">
        <v>86</v>
      </c>
      <c r="D720" s="46" t="s">
        <v>2861</v>
      </c>
      <c r="E720" s="41" t="s">
        <v>782</v>
      </c>
      <c r="F720" s="47" t="s">
        <v>783</v>
      </c>
      <c r="G720" s="151" t="s">
        <v>4383</v>
      </c>
      <c r="H720" s="152">
        <v>41824</v>
      </c>
      <c r="I720" s="142">
        <v>60000</v>
      </c>
      <c r="J720" s="50">
        <v>41824</v>
      </c>
      <c r="K720" s="42" t="s">
        <v>1947</v>
      </c>
    </row>
    <row r="721" spans="2:236" s="40" customFormat="1" ht="63" x14ac:dyDescent="0.25">
      <c r="B721" s="177"/>
      <c r="C721" s="34">
        <v>87</v>
      </c>
      <c r="D721" s="46" t="s">
        <v>2943</v>
      </c>
      <c r="E721" s="41" t="s">
        <v>9</v>
      </c>
      <c r="F721" s="47" t="s">
        <v>100</v>
      </c>
      <c r="G721" s="48" t="s">
        <v>101</v>
      </c>
      <c r="H721" s="49">
        <v>41264</v>
      </c>
      <c r="I721" s="142">
        <v>500000</v>
      </c>
      <c r="J721" s="50">
        <v>41824</v>
      </c>
      <c r="K721" s="42" t="s">
        <v>1900</v>
      </c>
      <c r="IB721" s="44"/>
    </row>
    <row r="722" spans="2:236" s="40" customFormat="1" ht="63" x14ac:dyDescent="0.25">
      <c r="B722" s="177"/>
      <c r="C722" s="34">
        <v>88</v>
      </c>
      <c r="D722" s="46" t="s">
        <v>2949</v>
      </c>
      <c r="E722" s="41" t="s">
        <v>9</v>
      </c>
      <c r="F722" s="47" t="s">
        <v>696</v>
      </c>
      <c r="G722" s="48" t="s">
        <v>697</v>
      </c>
      <c r="H722" s="49">
        <v>41297</v>
      </c>
      <c r="I722" s="142">
        <v>300000</v>
      </c>
      <c r="J722" s="50">
        <v>41824</v>
      </c>
      <c r="K722" s="42" t="s">
        <v>2024</v>
      </c>
      <c r="IB722" s="44"/>
    </row>
    <row r="723" spans="2:236" s="40" customFormat="1" ht="110.25" x14ac:dyDescent="0.25">
      <c r="B723" s="177"/>
      <c r="C723" s="34">
        <v>89</v>
      </c>
      <c r="D723" s="46" t="s">
        <v>3037</v>
      </c>
      <c r="E723" s="41" t="s">
        <v>67</v>
      </c>
      <c r="F723" s="47" t="s">
        <v>464</v>
      </c>
      <c r="G723" s="48" t="s">
        <v>465</v>
      </c>
      <c r="H723" s="49">
        <v>41820</v>
      </c>
      <c r="I723" s="142">
        <v>2050000</v>
      </c>
      <c r="J723" s="50">
        <v>41824</v>
      </c>
      <c r="K723" s="42" t="s">
        <v>2305</v>
      </c>
    </row>
    <row r="724" spans="2:236" s="40" customFormat="1" ht="110.25" x14ac:dyDescent="0.25">
      <c r="B724" s="177"/>
      <c r="C724" s="34">
        <v>90</v>
      </c>
      <c r="D724" s="46" t="s">
        <v>2926</v>
      </c>
      <c r="E724" s="41" t="s">
        <v>4</v>
      </c>
      <c r="F724" s="47" t="s">
        <v>326</v>
      </c>
      <c r="G724" s="48" t="s">
        <v>327</v>
      </c>
      <c r="H724" s="49">
        <v>41061</v>
      </c>
      <c r="I724" s="142">
        <v>800000</v>
      </c>
      <c r="J724" s="50">
        <v>41825</v>
      </c>
      <c r="K724" s="42" t="s">
        <v>1928</v>
      </c>
      <c r="IB724" s="44"/>
    </row>
    <row r="725" spans="2:236" s="40" customFormat="1" ht="47.25" x14ac:dyDescent="0.25">
      <c r="B725" s="177"/>
      <c r="C725" s="34">
        <v>91</v>
      </c>
      <c r="D725" s="46" t="s">
        <v>2916</v>
      </c>
      <c r="E725" s="41" t="s">
        <v>480</v>
      </c>
      <c r="F725" s="47" t="s">
        <v>698</v>
      </c>
      <c r="G725" s="48" t="s">
        <v>699</v>
      </c>
      <c r="H725" s="49">
        <v>40785</v>
      </c>
      <c r="I725" s="142">
        <v>146068</v>
      </c>
      <c r="J725" s="50">
        <v>41825</v>
      </c>
      <c r="K725" s="42" t="s">
        <v>2306</v>
      </c>
      <c r="IB725" s="44"/>
    </row>
    <row r="726" spans="2:236" s="40" customFormat="1" ht="78.75" x14ac:dyDescent="0.25">
      <c r="B726" s="177"/>
      <c r="C726" s="34">
        <v>92</v>
      </c>
      <c r="D726" s="46" t="s">
        <v>2931</v>
      </c>
      <c r="E726" s="41" t="s">
        <v>9</v>
      </c>
      <c r="F726" s="47" t="s">
        <v>260</v>
      </c>
      <c r="G726" s="48" t="s">
        <v>261</v>
      </c>
      <c r="H726" s="49">
        <v>40239</v>
      </c>
      <c r="I726" s="142">
        <v>316940</v>
      </c>
      <c r="J726" s="50">
        <v>41825</v>
      </c>
      <c r="K726" s="42" t="s">
        <v>2307</v>
      </c>
      <c r="IB726" s="44"/>
    </row>
    <row r="727" spans="2:236" s="40" customFormat="1" ht="47.25" x14ac:dyDescent="0.25">
      <c r="B727" s="177"/>
      <c r="C727" s="34">
        <v>93</v>
      </c>
      <c r="D727" s="35" t="s">
        <v>2834</v>
      </c>
      <c r="E727" s="35" t="s">
        <v>1246</v>
      </c>
      <c r="F727" s="35" t="s">
        <v>1862</v>
      </c>
      <c r="G727" s="35" t="s">
        <v>4384</v>
      </c>
      <c r="H727" s="37">
        <v>41829</v>
      </c>
      <c r="I727" s="133">
        <v>5937</v>
      </c>
      <c r="J727" s="38">
        <v>41829</v>
      </c>
      <c r="K727" s="42" t="s">
        <v>2222</v>
      </c>
      <c r="L727" s="44"/>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44"/>
      <c r="AR727" s="44"/>
      <c r="AS727" s="44"/>
      <c r="AT727" s="44"/>
      <c r="AU727" s="44"/>
      <c r="AV727" s="44"/>
      <c r="AW727" s="44"/>
      <c r="AX727" s="44"/>
      <c r="AY727" s="44"/>
      <c r="AZ727" s="44"/>
      <c r="BA727" s="44"/>
      <c r="BB727" s="44"/>
      <c r="BC727" s="44"/>
      <c r="BD727" s="44"/>
      <c r="BE727" s="44"/>
      <c r="BF727" s="44"/>
      <c r="BG727" s="44"/>
      <c r="BH727" s="44"/>
      <c r="BI727" s="44"/>
      <c r="BJ727" s="44"/>
      <c r="BK727" s="44"/>
      <c r="BL727" s="44"/>
      <c r="BM727" s="44"/>
      <c r="BN727" s="44"/>
      <c r="BO727" s="44"/>
      <c r="BP727" s="44"/>
      <c r="BQ727" s="44"/>
      <c r="BR727" s="44"/>
      <c r="BS727" s="44"/>
      <c r="BT727" s="44"/>
      <c r="BU727" s="44"/>
      <c r="BV727" s="44"/>
      <c r="BW727" s="44"/>
      <c r="BX727" s="44"/>
      <c r="BY727" s="44"/>
      <c r="BZ727" s="44"/>
      <c r="CA727" s="44"/>
      <c r="CB727" s="44"/>
      <c r="CC727" s="44"/>
      <c r="CD727" s="44"/>
      <c r="CE727" s="44"/>
      <c r="CF727" s="44"/>
      <c r="CG727" s="44"/>
      <c r="CH727" s="44"/>
      <c r="CI727" s="44"/>
      <c r="CJ727" s="44"/>
      <c r="CK727" s="44"/>
      <c r="CL727" s="44"/>
      <c r="CM727" s="44"/>
      <c r="CN727" s="44"/>
      <c r="CO727" s="44"/>
      <c r="CP727" s="44"/>
      <c r="CQ727" s="44"/>
      <c r="CR727" s="44"/>
      <c r="CS727" s="44"/>
      <c r="CT727" s="44"/>
      <c r="CU727" s="44"/>
      <c r="CV727" s="44"/>
      <c r="CW727" s="44"/>
      <c r="CX727" s="44"/>
      <c r="CY727" s="44"/>
      <c r="CZ727" s="44"/>
      <c r="DA727" s="44"/>
      <c r="DB727" s="44"/>
      <c r="DC727" s="44"/>
      <c r="DD727" s="44"/>
      <c r="DE727" s="44"/>
      <c r="DF727" s="44"/>
      <c r="DG727" s="44"/>
      <c r="DH727" s="44"/>
      <c r="DI727" s="44"/>
      <c r="DJ727" s="44"/>
      <c r="DK727" s="44"/>
      <c r="DL727" s="44"/>
      <c r="DM727" s="44"/>
      <c r="DN727" s="44"/>
      <c r="DO727" s="44"/>
      <c r="DP727" s="44"/>
      <c r="DQ727" s="44"/>
      <c r="DR727" s="44"/>
      <c r="DS727" s="44"/>
      <c r="DT727" s="44"/>
      <c r="DU727" s="44"/>
      <c r="DV727" s="44"/>
      <c r="DW727" s="44"/>
      <c r="DX727" s="44"/>
      <c r="DY727" s="44"/>
      <c r="DZ727" s="44"/>
      <c r="EA727" s="44"/>
      <c r="EB727" s="44"/>
      <c r="EC727" s="44"/>
      <c r="ED727" s="44"/>
      <c r="EE727" s="44"/>
      <c r="EF727" s="44"/>
      <c r="EG727" s="44"/>
      <c r="EH727" s="44"/>
      <c r="EI727" s="44"/>
      <c r="EJ727" s="44"/>
      <c r="EK727" s="44"/>
      <c r="EL727" s="44"/>
      <c r="EM727" s="44"/>
      <c r="EN727" s="44"/>
      <c r="EO727" s="44"/>
      <c r="EP727" s="44"/>
      <c r="EQ727" s="44"/>
      <c r="ER727" s="44"/>
      <c r="ES727" s="44"/>
      <c r="ET727" s="44"/>
      <c r="EU727" s="44"/>
      <c r="EV727" s="44"/>
      <c r="EW727" s="44"/>
      <c r="EX727" s="44"/>
      <c r="EY727" s="44"/>
      <c r="EZ727" s="44"/>
      <c r="FA727" s="44"/>
      <c r="FB727" s="44"/>
      <c r="FC727" s="44"/>
      <c r="FD727" s="44"/>
      <c r="FE727" s="44"/>
      <c r="FF727" s="44"/>
      <c r="FG727" s="44"/>
      <c r="FH727" s="44"/>
      <c r="FI727" s="44"/>
      <c r="FJ727" s="44"/>
      <c r="FK727" s="44"/>
      <c r="FL727" s="44"/>
      <c r="FM727" s="44"/>
      <c r="FN727" s="44"/>
      <c r="FO727" s="44"/>
      <c r="FP727" s="44"/>
      <c r="FQ727" s="44"/>
      <c r="FR727" s="44"/>
      <c r="FS727" s="44"/>
      <c r="FT727" s="44"/>
      <c r="FU727" s="44"/>
      <c r="FV727" s="44"/>
      <c r="FW727" s="44"/>
      <c r="FX727" s="44"/>
      <c r="FY727" s="44"/>
      <c r="FZ727" s="44"/>
      <c r="GA727" s="44"/>
      <c r="GB727" s="44"/>
      <c r="GC727" s="44"/>
      <c r="GD727" s="44"/>
      <c r="GE727" s="44"/>
      <c r="GF727" s="44"/>
      <c r="GG727" s="44"/>
      <c r="GH727" s="44"/>
      <c r="GI727" s="44"/>
      <c r="GJ727" s="44"/>
      <c r="GK727" s="44"/>
      <c r="GL727" s="44"/>
      <c r="GM727" s="44"/>
      <c r="GN727" s="44"/>
      <c r="GO727" s="44"/>
      <c r="GP727" s="44"/>
      <c r="GQ727" s="44"/>
      <c r="GR727" s="44"/>
      <c r="GS727" s="44"/>
      <c r="GT727" s="44"/>
      <c r="GU727" s="44"/>
      <c r="GV727" s="44"/>
      <c r="GW727" s="44"/>
      <c r="GX727" s="44"/>
      <c r="GY727" s="44"/>
      <c r="GZ727" s="44"/>
      <c r="HA727" s="44"/>
      <c r="HB727" s="44"/>
      <c r="HC727" s="44"/>
      <c r="HD727" s="44"/>
      <c r="HE727" s="44"/>
      <c r="HF727" s="44"/>
      <c r="HG727" s="44"/>
      <c r="HH727" s="44"/>
      <c r="HI727" s="44"/>
      <c r="HJ727" s="44"/>
      <c r="HK727" s="44"/>
      <c r="HL727" s="44"/>
      <c r="HM727" s="44"/>
      <c r="HN727" s="44"/>
      <c r="HO727" s="44"/>
      <c r="HP727" s="44"/>
      <c r="HQ727" s="44"/>
      <c r="HR727" s="44"/>
      <c r="HS727" s="44"/>
      <c r="HT727" s="44"/>
      <c r="HU727" s="44"/>
      <c r="HV727" s="44"/>
      <c r="HW727" s="44"/>
      <c r="HX727" s="44"/>
      <c r="HY727" s="44"/>
      <c r="HZ727" s="44"/>
      <c r="IA727" s="44"/>
    </row>
    <row r="728" spans="2:236" s="40" customFormat="1" ht="47.25" x14ac:dyDescent="0.25">
      <c r="B728" s="177"/>
      <c r="C728" s="34">
        <v>94</v>
      </c>
      <c r="D728" s="35" t="s">
        <v>3019</v>
      </c>
      <c r="E728" s="35" t="s">
        <v>1243</v>
      </c>
      <c r="F728" s="35" t="s">
        <v>1219</v>
      </c>
      <c r="G728" s="35" t="s">
        <v>4385</v>
      </c>
      <c r="H728" s="37">
        <v>41829</v>
      </c>
      <c r="I728" s="133">
        <v>16092</v>
      </c>
      <c r="J728" s="38">
        <v>41829</v>
      </c>
      <c r="K728" s="42" t="s">
        <v>2308</v>
      </c>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44"/>
      <c r="AR728" s="44"/>
      <c r="AS728" s="44"/>
      <c r="AT728" s="44"/>
      <c r="AU728" s="44"/>
      <c r="AV728" s="44"/>
      <c r="AW728" s="44"/>
      <c r="AX728" s="44"/>
      <c r="AY728" s="44"/>
      <c r="AZ728" s="44"/>
      <c r="BA728" s="44"/>
      <c r="BB728" s="44"/>
      <c r="BC728" s="44"/>
      <c r="BD728" s="44"/>
      <c r="BE728" s="44"/>
      <c r="BF728" s="44"/>
      <c r="BG728" s="44"/>
      <c r="BH728" s="44"/>
      <c r="BI728" s="44"/>
      <c r="BJ728" s="44"/>
      <c r="BK728" s="44"/>
      <c r="BL728" s="44"/>
      <c r="BM728" s="44"/>
      <c r="BN728" s="44"/>
      <c r="BO728" s="44"/>
      <c r="BP728" s="44"/>
      <c r="BQ728" s="44"/>
      <c r="BR728" s="44"/>
      <c r="BS728" s="44"/>
      <c r="BT728" s="44"/>
      <c r="BU728" s="44"/>
      <c r="BV728" s="44"/>
      <c r="BW728" s="44"/>
      <c r="BX728" s="44"/>
      <c r="BY728" s="44"/>
      <c r="BZ728" s="44"/>
      <c r="CA728" s="44"/>
      <c r="CB728" s="44"/>
      <c r="CC728" s="44"/>
      <c r="CD728" s="44"/>
      <c r="CE728" s="44"/>
      <c r="CF728" s="44"/>
      <c r="CG728" s="44"/>
      <c r="CH728" s="44"/>
      <c r="CI728" s="44"/>
      <c r="CJ728" s="44"/>
      <c r="CK728" s="44"/>
      <c r="CL728" s="44"/>
      <c r="CM728" s="44"/>
      <c r="CN728" s="44"/>
      <c r="CO728" s="44"/>
      <c r="CP728" s="44"/>
      <c r="CQ728" s="44"/>
      <c r="CR728" s="44"/>
      <c r="CS728" s="44"/>
      <c r="CT728" s="44"/>
      <c r="CU728" s="44"/>
      <c r="CV728" s="44"/>
      <c r="CW728" s="44"/>
      <c r="CX728" s="44"/>
      <c r="CY728" s="44"/>
      <c r="CZ728" s="44"/>
      <c r="DA728" s="44"/>
      <c r="DB728" s="44"/>
      <c r="DC728" s="44"/>
      <c r="DD728" s="44"/>
      <c r="DE728" s="44"/>
      <c r="DF728" s="44"/>
      <c r="DG728" s="44"/>
      <c r="DH728" s="44"/>
      <c r="DI728" s="44"/>
      <c r="DJ728" s="44"/>
      <c r="DK728" s="44"/>
      <c r="DL728" s="44"/>
      <c r="DM728" s="44"/>
      <c r="DN728" s="44"/>
      <c r="DO728" s="44"/>
      <c r="DP728" s="44"/>
      <c r="DQ728" s="44"/>
      <c r="DR728" s="44"/>
      <c r="DS728" s="44"/>
      <c r="DT728" s="44"/>
      <c r="DU728" s="44"/>
      <c r="DV728" s="44"/>
      <c r="DW728" s="44"/>
      <c r="DX728" s="44"/>
      <c r="DY728" s="44"/>
      <c r="DZ728" s="44"/>
      <c r="EA728" s="44"/>
      <c r="EB728" s="44"/>
      <c r="EC728" s="44"/>
      <c r="ED728" s="44"/>
      <c r="EE728" s="44"/>
      <c r="EF728" s="44"/>
      <c r="EG728" s="44"/>
      <c r="EH728" s="44"/>
      <c r="EI728" s="44"/>
      <c r="EJ728" s="44"/>
      <c r="EK728" s="44"/>
      <c r="EL728" s="44"/>
      <c r="EM728" s="44"/>
      <c r="EN728" s="44"/>
      <c r="EO728" s="44"/>
      <c r="EP728" s="44"/>
      <c r="EQ728" s="44"/>
      <c r="ER728" s="44"/>
      <c r="ES728" s="44"/>
      <c r="ET728" s="44"/>
      <c r="EU728" s="44"/>
      <c r="EV728" s="44"/>
      <c r="EW728" s="44"/>
      <c r="EX728" s="44"/>
      <c r="EY728" s="44"/>
      <c r="EZ728" s="44"/>
      <c r="FA728" s="44"/>
      <c r="FB728" s="44"/>
      <c r="FC728" s="44"/>
      <c r="FD728" s="44"/>
      <c r="FE728" s="44"/>
      <c r="FF728" s="44"/>
      <c r="FG728" s="44"/>
      <c r="FH728" s="44"/>
      <c r="FI728" s="44"/>
      <c r="FJ728" s="44"/>
      <c r="FK728" s="44"/>
      <c r="FL728" s="44"/>
      <c r="FM728" s="44"/>
      <c r="FN728" s="44"/>
      <c r="FO728" s="44"/>
      <c r="FP728" s="44"/>
      <c r="FQ728" s="44"/>
      <c r="FR728" s="44"/>
      <c r="FS728" s="44"/>
      <c r="FT728" s="44"/>
      <c r="FU728" s="44"/>
      <c r="FV728" s="44"/>
      <c r="FW728" s="44"/>
      <c r="FX728" s="44"/>
      <c r="FY728" s="44"/>
      <c r="FZ728" s="44"/>
      <c r="GA728" s="44"/>
      <c r="GB728" s="44"/>
      <c r="GC728" s="44"/>
      <c r="GD728" s="44"/>
      <c r="GE728" s="44"/>
      <c r="GF728" s="44"/>
      <c r="GG728" s="44"/>
      <c r="GH728" s="44"/>
      <c r="GI728" s="44"/>
      <c r="GJ728" s="44"/>
      <c r="GK728" s="44"/>
      <c r="GL728" s="44"/>
      <c r="GM728" s="44"/>
      <c r="GN728" s="44"/>
      <c r="GO728" s="44"/>
      <c r="GP728" s="44"/>
      <c r="GQ728" s="44"/>
      <c r="GR728" s="44"/>
      <c r="GS728" s="44"/>
      <c r="GT728" s="44"/>
      <c r="GU728" s="44"/>
      <c r="GV728" s="44"/>
      <c r="GW728" s="44"/>
      <c r="GX728" s="44"/>
      <c r="GY728" s="44"/>
      <c r="GZ728" s="44"/>
      <c r="HA728" s="44"/>
      <c r="HB728" s="44"/>
      <c r="HC728" s="44"/>
      <c r="HD728" s="44"/>
      <c r="HE728" s="44"/>
      <c r="HF728" s="44"/>
      <c r="HG728" s="44"/>
      <c r="HH728" s="44"/>
      <c r="HI728" s="44"/>
      <c r="HJ728" s="44"/>
      <c r="HK728" s="44"/>
      <c r="HL728" s="44"/>
      <c r="HM728" s="44"/>
      <c r="HN728" s="44"/>
      <c r="HO728" s="44"/>
      <c r="HP728" s="44"/>
      <c r="HQ728" s="44"/>
      <c r="HR728" s="44"/>
      <c r="HS728" s="44"/>
      <c r="HT728" s="44"/>
      <c r="HU728" s="44"/>
      <c r="HV728" s="44"/>
      <c r="HW728" s="44"/>
      <c r="HX728" s="44"/>
      <c r="HY728" s="44"/>
      <c r="HZ728" s="44"/>
      <c r="IA728" s="44"/>
    </row>
    <row r="729" spans="2:236" s="40" customFormat="1" ht="63" x14ac:dyDescent="0.25">
      <c r="B729" s="177"/>
      <c r="C729" s="34">
        <v>95</v>
      </c>
      <c r="D729" s="35" t="s">
        <v>3017</v>
      </c>
      <c r="E729" s="35" t="s">
        <v>1240</v>
      </c>
      <c r="F729" s="35" t="s">
        <v>1218</v>
      </c>
      <c r="G729" s="35" t="s">
        <v>4386</v>
      </c>
      <c r="H729" s="37">
        <v>41829</v>
      </c>
      <c r="I729" s="133">
        <v>655441.5</v>
      </c>
      <c r="J729" s="38">
        <v>41829</v>
      </c>
      <c r="K729" s="42" t="s">
        <v>2309</v>
      </c>
      <c r="L729" s="44"/>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44"/>
      <c r="AR729" s="44"/>
      <c r="AS729" s="44"/>
      <c r="AT729" s="44"/>
      <c r="AU729" s="44"/>
      <c r="AV729" s="44"/>
      <c r="AW729" s="44"/>
      <c r="AX729" s="44"/>
      <c r="AY729" s="44"/>
      <c r="AZ729" s="44"/>
      <c r="BA729" s="44"/>
      <c r="BB729" s="44"/>
      <c r="BC729" s="44"/>
      <c r="BD729" s="44"/>
      <c r="BE729" s="44"/>
      <c r="BF729" s="44"/>
      <c r="BG729" s="44"/>
      <c r="BH729" s="44"/>
      <c r="BI729" s="44"/>
      <c r="BJ729" s="44"/>
      <c r="BK729" s="44"/>
      <c r="BL729" s="44"/>
      <c r="BM729" s="44"/>
      <c r="BN729" s="44"/>
      <c r="BO729" s="44"/>
      <c r="BP729" s="44"/>
      <c r="BQ729" s="44"/>
      <c r="BR729" s="44"/>
      <c r="BS729" s="44"/>
      <c r="BT729" s="44"/>
      <c r="BU729" s="44"/>
      <c r="BV729" s="44"/>
      <c r="BW729" s="44"/>
      <c r="BX729" s="44"/>
      <c r="BY729" s="44"/>
      <c r="BZ729" s="44"/>
      <c r="CA729" s="44"/>
      <c r="CB729" s="44"/>
      <c r="CC729" s="44"/>
      <c r="CD729" s="44"/>
      <c r="CE729" s="44"/>
      <c r="CF729" s="44"/>
      <c r="CG729" s="44"/>
      <c r="CH729" s="44"/>
      <c r="CI729" s="44"/>
      <c r="CJ729" s="44"/>
      <c r="CK729" s="44"/>
      <c r="CL729" s="44"/>
      <c r="CM729" s="44"/>
      <c r="CN729" s="44"/>
      <c r="CO729" s="44"/>
      <c r="CP729" s="44"/>
      <c r="CQ729" s="44"/>
      <c r="CR729" s="44"/>
      <c r="CS729" s="44"/>
      <c r="CT729" s="44"/>
      <c r="CU729" s="44"/>
      <c r="CV729" s="44"/>
      <c r="CW729" s="44"/>
      <c r="CX729" s="44"/>
      <c r="CY729" s="44"/>
      <c r="CZ729" s="44"/>
      <c r="DA729" s="44"/>
      <c r="DB729" s="44"/>
      <c r="DC729" s="44"/>
      <c r="DD729" s="44"/>
      <c r="DE729" s="44"/>
      <c r="DF729" s="44"/>
      <c r="DG729" s="44"/>
      <c r="DH729" s="44"/>
      <c r="DI729" s="44"/>
      <c r="DJ729" s="44"/>
      <c r="DK729" s="44"/>
      <c r="DL729" s="44"/>
      <c r="DM729" s="44"/>
      <c r="DN729" s="44"/>
      <c r="DO729" s="44"/>
      <c r="DP729" s="44"/>
      <c r="DQ729" s="44"/>
      <c r="DR729" s="44"/>
      <c r="DS729" s="44"/>
      <c r="DT729" s="44"/>
      <c r="DU729" s="44"/>
      <c r="DV729" s="44"/>
      <c r="DW729" s="44"/>
      <c r="DX729" s="44"/>
      <c r="DY729" s="44"/>
      <c r="DZ729" s="44"/>
      <c r="EA729" s="44"/>
      <c r="EB729" s="44"/>
      <c r="EC729" s="44"/>
      <c r="ED729" s="44"/>
      <c r="EE729" s="44"/>
      <c r="EF729" s="44"/>
      <c r="EG729" s="44"/>
      <c r="EH729" s="44"/>
      <c r="EI729" s="44"/>
      <c r="EJ729" s="44"/>
      <c r="EK729" s="44"/>
      <c r="EL729" s="44"/>
      <c r="EM729" s="44"/>
      <c r="EN729" s="44"/>
      <c r="EO729" s="44"/>
      <c r="EP729" s="44"/>
      <c r="EQ729" s="44"/>
      <c r="ER729" s="44"/>
      <c r="ES729" s="44"/>
      <c r="ET729" s="44"/>
      <c r="EU729" s="44"/>
      <c r="EV729" s="44"/>
      <c r="EW729" s="44"/>
      <c r="EX729" s="44"/>
      <c r="EY729" s="44"/>
      <c r="EZ729" s="44"/>
      <c r="FA729" s="44"/>
      <c r="FB729" s="44"/>
      <c r="FC729" s="44"/>
      <c r="FD729" s="44"/>
      <c r="FE729" s="44"/>
      <c r="FF729" s="44"/>
      <c r="FG729" s="44"/>
      <c r="FH729" s="44"/>
      <c r="FI729" s="44"/>
      <c r="FJ729" s="44"/>
      <c r="FK729" s="44"/>
      <c r="FL729" s="44"/>
      <c r="FM729" s="44"/>
      <c r="FN729" s="44"/>
      <c r="FO729" s="44"/>
      <c r="FP729" s="44"/>
      <c r="FQ729" s="44"/>
      <c r="FR729" s="44"/>
      <c r="FS729" s="44"/>
      <c r="FT729" s="44"/>
      <c r="FU729" s="44"/>
      <c r="FV729" s="44"/>
      <c r="FW729" s="44"/>
      <c r="FX729" s="44"/>
      <c r="FY729" s="44"/>
      <c r="FZ729" s="44"/>
      <c r="GA729" s="44"/>
      <c r="GB729" s="44"/>
      <c r="GC729" s="44"/>
      <c r="GD729" s="44"/>
      <c r="GE729" s="44"/>
      <c r="GF729" s="44"/>
      <c r="GG729" s="44"/>
      <c r="GH729" s="44"/>
      <c r="GI729" s="44"/>
      <c r="GJ729" s="44"/>
      <c r="GK729" s="44"/>
      <c r="GL729" s="44"/>
      <c r="GM729" s="44"/>
      <c r="GN729" s="44"/>
      <c r="GO729" s="44"/>
      <c r="GP729" s="44"/>
      <c r="GQ729" s="44"/>
      <c r="GR729" s="44"/>
      <c r="GS729" s="44"/>
      <c r="GT729" s="44"/>
      <c r="GU729" s="44"/>
      <c r="GV729" s="44"/>
      <c r="GW729" s="44"/>
      <c r="GX729" s="44"/>
      <c r="GY729" s="44"/>
      <c r="GZ729" s="44"/>
      <c r="HA729" s="44"/>
      <c r="HB729" s="44"/>
      <c r="HC729" s="44"/>
      <c r="HD729" s="44"/>
      <c r="HE729" s="44"/>
      <c r="HF729" s="44"/>
      <c r="HG729" s="44"/>
      <c r="HH729" s="44"/>
      <c r="HI729" s="44"/>
      <c r="HJ729" s="44"/>
      <c r="HK729" s="44"/>
      <c r="HL729" s="44"/>
      <c r="HM729" s="44"/>
      <c r="HN729" s="44"/>
      <c r="HO729" s="44"/>
      <c r="HP729" s="44"/>
      <c r="HQ729" s="44"/>
      <c r="HR729" s="44"/>
      <c r="HS729" s="44"/>
      <c r="HT729" s="44"/>
      <c r="HU729" s="44"/>
      <c r="HV729" s="44"/>
      <c r="HW729" s="44"/>
      <c r="HX729" s="44"/>
      <c r="HY729" s="44"/>
      <c r="HZ729" s="44"/>
      <c r="IA729" s="44"/>
      <c r="IB729" s="39"/>
    </row>
    <row r="730" spans="2:236" s="40" customFormat="1" ht="47.25" x14ac:dyDescent="0.25">
      <c r="B730" s="177"/>
      <c r="C730" s="34">
        <v>96</v>
      </c>
      <c r="D730" s="46" t="s">
        <v>2910</v>
      </c>
      <c r="E730" s="41" t="s">
        <v>477</v>
      </c>
      <c r="F730" s="47" t="s">
        <v>478</v>
      </c>
      <c r="G730" s="48" t="s">
        <v>479</v>
      </c>
      <c r="H730" s="49">
        <v>40849</v>
      </c>
      <c r="I730" s="142">
        <v>9549</v>
      </c>
      <c r="J730" s="50">
        <v>41829</v>
      </c>
      <c r="K730" s="42" t="s">
        <v>2310</v>
      </c>
    </row>
    <row r="731" spans="2:236" s="40" customFormat="1" ht="63" x14ac:dyDescent="0.25">
      <c r="B731" s="177"/>
      <c r="C731" s="34">
        <v>97</v>
      </c>
      <c r="D731" s="35" t="s">
        <v>3016</v>
      </c>
      <c r="E731" s="35" t="s">
        <v>1243</v>
      </c>
      <c r="F731" s="35" t="s">
        <v>1215</v>
      </c>
      <c r="G731" s="35" t="s">
        <v>4362</v>
      </c>
      <c r="H731" s="37">
        <v>41829</v>
      </c>
      <c r="I731" s="133">
        <v>12628.9</v>
      </c>
      <c r="J731" s="38">
        <v>41829</v>
      </c>
      <c r="K731" s="42" t="s">
        <v>2311</v>
      </c>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c r="AQ731" s="44"/>
      <c r="AR731" s="44"/>
      <c r="AS731" s="44"/>
      <c r="AT731" s="44"/>
      <c r="AU731" s="44"/>
      <c r="AV731" s="44"/>
      <c r="AW731" s="44"/>
      <c r="AX731" s="44"/>
      <c r="AY731" s="44"/>
      <c r="AZ731" s="44"/>
      <c r="BA731" s="44"/>
      <c r="BB731" s="44"/>
      <c r="BC731" s="44"/>
      <c r="BD731" s="44"/>
      <c r="BE731" s="44"/>
      <c r="BF731" s="44"/>
      <c r="BG731" s="44"/>
      <c r="BH731" s="44"/>
      <c r="BI731" s="44"/>
      <c r="BJ731" s="44"/>
      <c r="BK731" s="44"/>
      <c r="BL731" s="44"/>
      <c r="BM731" s="44"/>
      <c r="BN731" s="44"/>
      <c r="BO731" s="44"/>
      <c r="BP731" s="44"/>
      <c r="BQ731" s="44"/>
      <c r="BR731" s="44"/>
      <c r="BS731" s="44"/>
      <c r="BT731" s="44"/>
      <c r="BU731" s="44"/>
      <c r="BV731" s="44"/>
      <c r="BW731" s="44"/>
      <c r="BX731" s="44"/>
      <c r="BY731" s="44"/>
      <c r="BZ731" s="44"/>
      <c r="CA731" s="44"/>
      <c r="CB731" s="44"/>
      <c r="CC731" s="44"/>
      <c r="CD731" s="44"/>
      <c r="CE731" s="44"/>
      <c r="CF731" s="44"/>
      <c r="CG731" s="44"/>
      <c r="CH731" s="44"/>
      <c r="CI731" s="44"/>
      <c r="CJ731" s="44"/>
      <c r="CK731" s="44"/>
      <c r="CL731" s="44"/>
      <c r="CM731" s="44"/>
      <c r="CN731" s="44"/>
      <c r="CO731" s="44"/>
      <c r="CP731" s="44"/>
      <c r="CQ731" s="44"/>
      <c r="CR731" s="44"/>
      <c r="CS731" s="44"/>
      <c r="CT731" s="44"/>
      <c r="CU731" s="44"/>
      <c r="CV731" s="44"/>
      <c r="CW731" s="44"/>
      <c r="CX731" s="44"/>
      <c r="CY731" s="44"/>
      <c r="CZ731" s="44"/>
      <c r="DA731" s="44"/>
      <c r="DB731" s="44"/>
      <c r="DC731" s="44"/>
      <c r="DD731" s="44"/>
      <c r="DE731" s="44"/>
      <c r="DF731" s="44"/>
      <c r="DG731" s="44"/>
      <c r="DH731" s="44"/>
      <c r="DI731" s="44"/>
      <c r="DJ731" s="44"/>
      <c r="DK731" s="44"/>
      <c r="DL731" s="44"/>
      <c r="DM731" s="44"/>
      <c r="DN731" s="44"/>
      <c r="DO731" s="44"/>
      <c r="DP731" s="44"/>
      <c r="DQ731" s="44"/>
      <c r="DR731" s="44"/>
      <c r="DS731" s="44"/>
      <c r="DT731" s="44"/>
      <c r="DU731" s="44"/>
      <c r="DV731" s="44"/>
      <c r="DW731" s="44"/>
      <c r="DX731" s="44"/>
      <c r="DY731" s="44"/>
      <c r="DZ731" s="44"/>
      <c r="EA731" s="44"/>
      <c r="EB731" s="44"/>
      <c r="EC731" s="44"/>
      <c r="ED731" s="44"/>
      <c r="EE731" s="44"/>
      <c r="EF731" s="44"/>
      <c r="EG731" s="44"/>
      <c r="EH731" s="44"/>
      <c r="EI731" s="44"/>
      <c r="EJ731" s="44"/>
      <c r="EK731" s="44"/>
      <c r="EL731" s="44"/>
      <c r="EM731" s="44"/>
      <c r="EN731" s="44"/>
      <c r="EO731" s="44"/>
      <c r="EP731" s="44"/>
      <c r="EQ731" s="44"/>
      <c r="ER731" s="44"/>
      <c r="ES731" s="44"/>
      <c r="ET731" s="44"/>
      <c r="EU731" s="44"/>
      <c r="EV731" s="44"/>
      <c r="EW731" s="44"/>
      <c r="EX731" s="44"/>
      <c r="EY731" s="44"/>
      <c r="EZ731" s="44"/>
      <c r="FA731" s="44"/>
      <c r="FB731" s="44"/>
      <c r="FC731" s="44"/>
      <c r="FD731" s="44"/>
      <c r="FE731" s="44"/>
      <c r="FF731" s="44"/>
      <c r="FG731" s="44"/>
      <c r="FH731" s="44"/>
      <c r="FI731" s="44"/>
      <c r="FJ731" s="44"/>
      <c r="FK731" s="44"/>
      <c r="FL731" s="44"/>
      <c r="FM731" s="44"/>
      <c r="FN731" s="44"/>
      <c r="FO731" s="44"/>
      <c r="FP731" s="44"/>
      <c r="FQ731" s="44"/>
      <c r="FR731" s="44"/>
      <c r="FS731" s="44"/>
      <c r="FT731" s="44"/>
      <c r="FU731" s="44"/>
      <c r="FV731" s="44"/>
      <c r="FW731" s="44"/>
      <c r="FX731" s="44"/>
      <c r="FY731" s="44"/>
      <c r="FZ731" s="44"/>
      <c r="GA731" s="44"/>
      <c r="GB731" s="44"/>
      <c r="GC731" s="44"/>
      <c r="GD731" s="44"/>
      <c r="GE731" s="44"/>
      <c r="GF731" s="44"/>
      <c r="GG731" s="44"/>
      <c r="GH731" s="44"/>
      <c r="GI731" s="44"/>
      <c r="GJ731" s="44"/>
      <c r="GK731" s="44"/>
      <c r="GL731" s="44"/>
      <c r="GM731" s="44"/>
      <c r="GN731" s="44"/>
      <c r="GO731" s="44"/>
      <c r="GP731" s="44"/>
      <c r="GQ731" s="44"/>
      <c r="GR731" s="44"/>
      <c r="GS731" s="44"/>
      <c r="GT731" s="44"/>
      <c r="GU731" s="44"/>
      <c r="GV731" s="44"/>
      <c r="GW731" s="44"/>
      <c r="GX731" s="44"/>
      <c r="GY731" s="44"/>
      <c r="GZ731" s="44"/>
      <c r="HA731" s="44"/>
      <c r="HB731" s="44"/>
      <c r="HC731" s="44"/>
      <c r="HD731" s="44"/>
      <c r="HE731" s="44"/>
      <c r="HF731" s="44"/>
      <c r="HG731" s="44"/>
      <c r="HH731" s="44"/>
      <c r="HI731" s="44"/>
      <c r="HJ731" s="44"/>
      <c r="HK731" s="44"/>
      <c r="HL731" s="44"/>
      <c r="HM731" s="44"/>
      <c r="HN731" s="44"/>
      <c r="HO731" s="44"/>
      <c r="HP731" s="44"/>
      <c r="HQ731" s="44"/>
      <c r="HR731" s="44"/>
      <c r="HS731" s="44"/>
      <c r="HT731" s="44"/>
      <c r="HU731" s="44"/>
      <c r="HV731" s="44"/>
      <c r="HW731" s="44"/>
      <c r="HX731" s="44"/>
      <c r="HY731" s="44"/>
      <c r="HZ731" s="44"/>
      <c r="IA731" s="44"/>
    </row>
    <row r="732" spans="2:236" s="40" customFormat="1" ht="47.25" x14ac:dyDescent="0.25">
      <c r="B732" s="177"/>
      <c r="C732" s="34">
        <v>98</v>
      </c>
      <c r="D732" s="35" t="s">
        <v>3019</v>
      </c>
      <c r="E732" s="35" t="s">
        <v>1243</v>
      </c>
      <c r="F732" s="35" t="s">
        <v>1216</v>
      </c>
      <c r="G732" s="35" t="s">
        <v>4371</v>
      </c>
      <c r="H732" s="37">
        <v>41829</v>
      </c>
      <c r="I732" s="133">
        <f>12641+49119.6</f>
        <v>61760.6</v>
      </c>
      <c r="J732" s="38">
        <v>41829</v>
      </c>
      <c r="K732" s="42" t="s">
        <v>2312</v>
      </c>
      <c r="L732" s="44"/>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c r="AQ732" s="44"/>
      <c r="AR732" s="44"/>
      <c r="AS732" s="44"/>
      <c r="AT732" s="44"/>
      <c r="AU732" s="44"/>
      <c r="AV732" s="44"/>
      <c r="AW732" s="44"/>
      <c r="AX732" s="44"/>
      <c r="AY732" s="44"/>
      <c r="AZ732" s="44"/>
      <c r="BA732" s="44"/>
      <c r="BB732" s="44"/>
      <c r="BC732" s="44"/>
      <c r="BD732" s="44"/>
      <c r="BE732" s="44"/>
      <c r="BF732" s="44"/>
      <c r="BG732" s="44"/>
      <c r="BH732" s="44"/>
      <c r="BI732" s="44"/>
      <c r="BJ732" s="44"/>
      <c r="BK732" s="44"/>
      <c r="BL732" s="44"/>
      <c r="BM732" s="44"/>
      <c r="BN732" s="44"/>
      <c r="BO732" s="44"/>
      <c r="BP732" s="44"/>
      <c r="BQ732" s="44"/>
      <c r="BR732" s="44"/>
      <c r="BS732" s="44"/>
      <c r="BT732" s="44"/>
      <c r="BU732" s="44"/>
      <c r="BV732" s="44"/>
      <c r="BW732" s="44"/>
      <c r="BX732" s="44"/>
      <c r="BY732" s="44"/>
      <c r="BZ732" s="44"/>
      <c r="CA732" s="44"/>
      <c r="CB732" s="44"/>
      <c r="CC732" s="44"/>
      <c r="CD732" s="44"/>
      <c r="CE732" s="44"/>
      <c r="CF732" s="44"/>
      <c r="CG732" s="44"/>
      <c r="CH732" s="44"/>
      <c r="CI732" s="44"/>
      <c r="CJ732" s="44"/>
      <c r="CK732" s="44"/>
      <c r="CL732" s="44"/>
      <c r="CM732" s="44"/>
      <c r="CN732" s="44"/>
      <c r="CO732" s="44"/>
      <c r="CP732" s="44"/>
      <c r="CQ732" s="44"/>
      <c r="CR732" s="44"/>
      <c r="CS732" s="44"/>
      <c r="CT732" s="44"/>
      <c r="CU732" s="44"/>
      <c r="CV732" s="44"/>
      <c r="CW732" s="44"/>
      <c r="CX732" s="44"/>
      <c r="CY732" s="44"/>
      <c r="CZ732" s="44"/>
      <c r="DA732" s="44"/>
      <c r="DB732" s="44"/>
      <c r="DC732" s="44"/>
      <c r="DD732" s="44"/>
      <c r="DE732" s="44"/>
      <c r="DF732" s="44"/>
      <c r="DG732" s="44"/>
      <c r="DH732" s="44"/>
      <c r="DI732" s="44"/>
      <c r="DJ732" s="44"/>
      <c r="DK732" s="44"/>
      <c r="DL732" s="44"/>
      <c r="DM732" s="44"/>
      <c r="DN732" s="44"/>
      <c r="DO732" s="44"/>
      <c r="DP732" s="44"/>
      <c r="DQ732" s="44"/>
      <c r="DR732" s="44"/>
      <c r="DS732" s="44"/>
      <c r="DT732" s="44"/>
      <c r="DU732" s="44"/>
      <c r="DV732" s="44"/>
      <c r="DW732" s="44"/>
      <c r="DX732" s="44"/>
      <c r="DY732" s="44"/>
      <c r="DZ732" s="44"/>
      <c r="EA732" s="44"/>
      <c r="EB732" s="44"/>
      <c r="EC732" s="44"/>
      <c r="ED732" s="44"/>
      <c r="EE732" s="44"/>
      <c r="EF732" s="44"/>
      <c r="EG732" s="44"/>
      <c r="EH732" s="44"/>
      <c r="EI732" s="44"/>
      <c r="EJ732" s="44"/>
      <c r="EK732" s="44"/>
      <c r="EL732" s="44"/>
      <c r="EM732" s="44"/>
      <c r="EN732" s="44"/>
      <c r="EO732" s="44"/>
      <c r="EP732" s="44"/>
      <c r="EQ732" s="44"/>
      <c r="ER732" s="44"/>
      <c r="ES732" s="44"/>
      <c r="ET732" s="44"/>
      <c r="EU732" s="44"/>
      <c r="EV732" s="44"/>
      <c r="EW732" s="44"/>
      <c r="EX732" s="44"/>
      <c r="EY732" s="44"/>
      <c r="EZ732" s="44"/>
      <c r="FA732" s="44"/>
      <c r="FB732" s="44"/>
      <c r="FC732" s="44"/>
      <c r="FD732" s="44"/>
      <c r="FE732" s="44"/>
      <c r="FF732" s="44"/>
      <c r="FG732" s="44"/>
      <c r="FH732" s="44"/>
      <c r="FI732" s="44"/>
      <c r="FJ732" s="44"/>
      <c r="FK732" s="44"/>
      <c r="FL732" s="44"/>
      <c r="FM732" s="44"/>
      <c r="FN732" s="44"/>
      <c r="FO732" s="44"/>
      <c r="FP732" s="44"/>
      <c r="FQ732" s="44"/>
      <c r="FR732" s="44"/>
      <c r="FS732" s="44"/>
      <c r="FT732" s="44"/>
      <c r="FU732" s="44"/>
      <c r="FV732" s="44"/>
      <c r="FW732" s="44"/>
      <c r="FX732" s="44"/>
      <c r="FY732" s="44"/>
      <c r="FZ732" s="44"/>
      <c r="GA732" s="44"/>
      <c r="GB732" s="44"/>
      <c r="GC732" s="44"/>
      <c r="GD732" s="44"/>
      <c r="GE732" s="44"/>
      <c r="GF732" s="44"/>
      <c r="GG732" s="44"/>
      <c r="GH732" s="44"/>
      <c r="GI732" s="44"/>
      <c r="GJ732" s="44"/>
      <c r="GK732" s="44"/>
      <c r="GL732" s="44"/>
      <c r="GM732" s="44"/>
      <c r="GN732" s="44"/>
      <c r="GO732" s="44"/>
      <c r="GP732" s="44"/>
      <c r="GQ732" s="44"/>
      <c r="GR732" s="44"/>
      <c r="GS732" s="44"/>
      <c r="GT732" s="44"/>
      <c r="GU732" s="44"/>
      <c r="GV732" s="44"/>
      <c r="GW732" s="44"/>
      <c r="GX732" s="44"/>
      <c r="GY732" s="44"/>
      <c r="GZ732" s="44"/>
      <c r="HA732" s="44"/>
      <c r="HB732" s="44"/>
      <c r="HC732" s="44"/>
      <c r="HD732" s="44"/>
      <c r="HE732" s="44"/>
      <c r="HF732" s="44"/>
      <c r="HG732" s="44"/>
      <c r="HH732" s="44"/>
      <c r="HI732" s="44"/>
      <c r="HJ732" s="44"/>
      <c r="HK732" s="44"/>
      <c r="HL732" s="44"/>
      <c r="HM732" s="44"/>
      <c r="HN732" s="44"/>
      <c r="HO732" s="44"/>
      <c r="HP732" s="44"/>
      <c r="HQ732" s="44"/>
      <c r="HR732" s="44"/>
      <c r="HS732" s="44"/>
      <c r="HT732" s="44"/>
      <c r="HU732" s="44"/>
      <c r="HV732" s="44"/>
      <c r="HW732" s="44"/>
      <c r="HX732" s="44"/>
      <c r="HY732" s="44"/>
      <c r="HZ732" s="44"/>
      <c r="IA732" s="44"/>
    </row>
    <row r="733" spans="2:236" s="40" customFormat="1" ht="63" x14ac:dyDescent="0.25">
      <c r="B733" s="177"/>
      <c r="C733" s="34">
        <v>99</v>
      </c>
      <c r="D733" s="46" t="s">
        <v>3058</v>
      </c>
      <c r="E733" s="41" t="s">
        <v>4</v>
      </c>
      <c r="F733" s="47" t="s">
        <v>838</v>
      </c>
      <c r="G733" s="48" t="s">
        <v>839</v>
      </c>
      <c r="H733" s="49">
        <v>41795</v>
      </c>
      <c r="I733" s="142">
        <v>101783</v>
      </c>
      <c r="J733" s="50">
        <v>41829</v>
      </c>
      <c r="K733" s="42" t="s">
        <v>2313</v>
      </c>
    </row>
    <row r="734" spans="2:236" s="40" customFormat="1" ht="47.25" x14ac:dyDescent="0.25">
      <c r="B734" s="177"/>
      <c r="C734" s="34">
        <v>100</v>
      </c>
      <c r="D734" s="56" t="s">
        <v>2865</v>
      </c>
      <c r="E734" s="42" t="s">
        <v>877</v>
      </c>
      <c r="F734" s="35" t="s">
        <v>1310</v>
      </c>
      <c r="G734" s="55" t="s">
        <v>4387</v>
      </c>
      <c r="H734" s="154">
        <v>41830</v>
      </c>
      <c r="I734" s="133">
        <v>75000</v>
      </c>
      <c r="J734" s="43">
        <v>41830</v>
      </c>
      <c r="K734" s="42" t="s">
        <v>2314</v>
      </c>
    </row>
    <row r="735" spans="2:236" s="40" customFormat="1" ht="63" x14ac:dyDescent="0.25">
      <c r="B735" s="177"/>
      <c r="C735" s="34">
        <v>101</v>
      </c>
      <c r="D735" s="46" t="s">
        <v>2919</v>
      </c>
      <c r="E735" s="41" t="s">
        <v>392</v>
      </c>
      <c r="F735" s="47" t="s">
        <v>430</v>
      </c>
      <c r="G735" s="48" t="s">
        <v>431</v>
      </c>
      <c r="H735" s="49">
        <v>41426</v>
      </c>
      <c r="I735" s="142">
        <v>192960</v>
      </c>
      <c r="J735" s="50">
        <v>41832</v>
      </c>
      <c r="K735" s="42" t="s">
        <v>2315</v>
      </c>
      <c r="IB735" s="44"/>
    </row>
    <row r="736" spans="2:236" s="40" customFormat="1" ht="63" x14ac:dyDescent="0.25">
      <c r="B736" s="177"/>
      <c r="C736" s="34">
        <v>102</v>
      </c>
      <c r="D736" s="46" t="s">
        <v>2919</v>
      </c>
      <c r="E736" s="41" t="s">
        <v>392</v>
      </c>
      <c r="F736" s="47" t="s">
        <v>438</v>
      </c>
      <c r="G736" s="48" t="s">
        <v>439</v>
      </c>
      <c r="H736" s="49">
        <v>41426</v>
      </c>
      <c r="I736" s="142">
        <v>192960</v>
      </c>
      <c r="J736" s="50">
        <v>41832</v>
      </c>
      <c r="K736" s="42" t="s">
        <v>2315</v>
      </c>
      <c r="IB736" s="44"/>
    </row>
    <row r="737" spans="2:243" s="40" customFormat="1" ht="94.5" x14ac:dyDescent="0.25">
      <c r="B737" s="177"/>
      <c r="C737" s="34">
        <v>103</v>
      </c>
      <c r="D737" s="46" t="s">
        <v>2919</v>
      </c>
      <c r="E737" s="41" t="s">
        <v>392</v>
      </c>
      <c r="F737" s="47" t="s">
        <v>449</v>
      </c>
      <c r="G737" s="48" t="s">
        <v>450</v>
      </c>
      <c r="H737" s="49">
        <v>41426</v>
      </c>
      <c r="I737" s="142">
        <v>173280</v>
      </c>
      <c r="J737" s="50">
        <v>41832</v>
      </c>
      <c r="K737" s="42" t="s">
        <v>2316</v>
      </c>
      <c r="IB737" s="44"/>
    </row>
    <row r="738" spans="2:243" s="40" customFormat="1" ht="94.5" x14ac:dyDescent="0.25">
      <c r="B738" s="177"/>
      <c r="C738" s="34">
        <v>104</v>
      </c>
      <c r="D738" s="46" t="s">
        <v>2919</v>
      </c>
      <c r="E738" s="41" t="s">
        <v>392</v>
      </c>
      <c r="F738" s="47" t="s">
        <v>432</v>
      </c>
      <c r="G738" s="48" t="s">
        <v>433</v>
      </c>
      <c r="H738" s="49">
        <v>41426</v>
      </c>
      <c r="I738" s="142">
        <v>173280</v>
      </c>
      <c r="J738" s="50">
        <v>41832</v>
      </c>
      <c r="K738" s="42" t="s">
        <v>2316</v>
      </c>
      <c r="IB738" s="44"/>
    </row>
    <row r="739" spans="2:243" s="40" customFormat="1" ht="78.75" x14ac:dyDescent="0.25">
      <c r="B739" s="177"/>
      <c r="C739" s="34">
        <v>105</v>
      </c>
      <c r="D739" s="46" t="s">
        <v>2919</v>
      </c>
      <c r="E739" s="41" t="s">
        <v>392</v>
      </c>
      <c r="F739" s="47" t="s">
        <v>434</v>
      </c>
      <c r="G739" s="48" t="s">
        <v>435</v>
      </c>
      <c r="H739" s="49">
        <v>41426</v>
      </c>
      <c r="I739" s="142">
        <v>248160</v>
      </c>
      <c r="J739" s="50">
        <v>41832</v>
      </c>
      <c r="K739" s="42" t="s">
        <v>2317</v>
      </c>
      <c r="IB739" s="44"/>
      <c r="IC739" s="39"/>
      <c r="ID739" s="39"/>
      <c r="IE739" s="39"/>
      <c r="IF739" s="39"/>
      <c r="IG739" s="39"/>
      <c r="IH739" s="39"/>
      <c r="II739" s="39"/>
    </row>
    <row r="740" spans="2:243" s="40" customFormat="1" ht="63" x14ac:dyDescent="0.25">
      <c r="B740" s="177"/>
      <c r="C740" s="34">
        <v>106</v>
      </c>
      <c r="D740" s="46" t="s">
        <v>2919</v>
      </c>
      <c r="E740" s="41" t="s">
        <v>392</v>
      </c>
      <c r="F740" s="47" t="s">
        <v>436</v>
      </c>
      <c r="G740" s="48" t="s">
        <v>437</v>
      </c>
      <c r="H740" s="49">
        <v>41426</v>
      </c>
      <c r="I740" s="142">
        <v>217680</v>
      </c>
      <c r="J740" s="50">
        <v>41832</v>
      </c>
      <c r="K740" s="42" t="s">
        <v>2318</v>
      </c>
      <c r="IB740" s="44"/>
      <c r="IC740" s="39"/>
      <c r="ID740" s="39"/>
      <c r="IE740" s="39"/>
      <c r="IF740" s="39"/>
      <c r="IG740" s="39"/>
      <c r="IH740" s="39"/>
      <c r="II740" s="39"/>
    </row>
    <row r="741" spans="2:243" s="40" customFormat="1" ht="78.75" x14ac:dyDescent="0.25">
      <c r="B741" s="177"/>
      <c r="C741" s="34">
        <v>107</v>
      </c>
      <c r="D741" s="46" t="s">
        <v>2919</v>
      </c>
      <c r="E741" s="41" t="s">
        <v>392</v>
      </c>
      <c r="F741" s="47" t="s">
        <v>451</v>
      </c>
      <c r="G741" s="48" t="s">
        <v>452</v>
      </c>
      <c r="H741" s="49">
        <v>41426</v>
      </c>
      <c r="I741" s="142">
        <v>248160</v>
      </c>
      <c r="J741" s="50">
        <v>41832</v>
      </c>
      <c r="K741" s="42" t="s">
        <v>2317</v>
      </c>
      <c r="IB741" s="44"/>
      <c r="IC741" s="39"/>
      <c r="ID741" s="39"/>
      <c r="IE741" s="39"/>
      <c r="IF741" s="39"/>
      <c r="IG741" s="39"/>
      <c r="IH741" s="39"/>
      <c r="II741" s="39"/>
    </row>
    <row r="742" spans="2:243" s="40" customFormat="1" ht="78.75" x14ac:dyDescent="0.25">
      <c r="B742" s="177"/>
      <c r="C742" s="34">
        <v>108</v>
      </c>
      <c r="D742" s="46" t="s">
        <v>3030</v>
      </c>
      <c r="E742" s="41" t="s">
        <v>67</v>
      </c>
      <c r="F742" s="47" t="s">
        <v>548</v>
      </c>
      <c r="G742" s="48" t="s">
        <v>549</v>
      </c>
      <c r="H742" s="49">
        <v>41162</v>
      </c>
      <c r="I742" s="142">
        <v>831200</v>
      </c>
      <c r="J742" s="50">
        <v>41832</v>
      </c>
      <c r="K742" s="42" t="s">
        <v>2319</v>
      </c>
    </row>
    <row r="743" spans="2:243" s="40" customFormat="1" ht="94.5" x14ac:dyDescent="0.25">
      <c r="B743" s="177"/>
      <c r="C743" s="34">
        <v>109</v>
      </c>
      <c r="D743" s="46" t="s">
        <v>2919</v>
      </c>
      <c r="E743" s="41" t="s">
        <v>392</v>
      </c>
      <c r="F743" s="47" t="s">
        <v>426</v>
      </c>
      <c r="G743" s="48" t="s">
        <v>427</v>
      </c>
      <c r="H743" s="49">
        <v>41426</v>
      </c>
      <c r="I743" s="142">
        <v>217680</v>
      </c>
      <c r="J743" s="50">
        <v>41832</v>
      </c>
      <c r="K743" s="42" t="s">
        <v>2320</v>
      </c>
      <c r="IB743" s="44"/>
    </row>
    <row r="744" spans="2:243" s="40" customFormat="1" ht="110.25" x14ac:dyDescent="0.25">
      <c r="B744" s="177"/>
      <c r="C744" s="34">
        <v>110</v>
      </c>
      <c r="D744" s="46" t="s">
        <v>2909</v>
      </c>
      <c r="E744" s="41" t="s">
        <v>12</v>
      </c>
      <c r="F744" s="47" t="s">
        <v>312</v>
      </c>
      <c r="G744" s="48" t="s">
        <v>313</v>
      </c>
      <c r="H744" s="49">
        <v>41072</v>
      </c>
      <c r="I744" s="142">
        <v>1200000</v>
      </c>
      <c r="J744" s="50">
        <v>41832</v>
      </c>
      <c r="K744" s="42" t="s">
        <v>1901</v>
      </c>
    </row>
    <row r="745" spans="2:243" s="40" customFormat="1" ht="63" x14ac:dyDescent="0.25">
      <c r="B745" s="177"/>
      <c r="C745" s="34">
        <v>111</v>
      </c>
      <c r="D745" s="46" t="s">
        <v>2995</v>
      </c>
      <c r="E745" s="41" t="s">
        <v>15</v>
      </c>
      <c r="F745" s="47" t="s">
        <v>152</v>
      </c>
      <c r="G745" s="48" t="s">
        <v>153</v>
      </c>
      <c r="H745" s="49">
        <v>41754</v>
      </c>
      <c r="I745" s="142">
        <v>279500</v>
      </c>
      <c r="J745" s="50">
        <v>41835</v>
      </c>
      <c r="K745" s="42" t="s">
        <v>2321</v>
      </c>
      <c r="IB745" s="44"/>
    </row>
    <row r="746" spans="2:243" s="40" customFormat="1" ht="63" x14ac:dyDescent="0.25">
      <c r="B746" s="177"/>
      <c r="C746" s="34">
        <v>112</v>
      </c>
      <c r="D746" s="46" t="s">
        <v>2995</v>
      </c>
      <c r="E746" s="41" t="s">
        <v>15</v>
      </c>
      <c r="F746" s="47" t="s">
        <v>152</v>
      </c>
      <c r="G746" s="48" t="s">
        <v>153</v>
      </c>
      <c r="H746" s="49">
        <v>41754</v>
      </c>
      <c r="I746" s="142">
        <v>1819125</v>
      </c>
      <c r="J746" s="50">
        <v>41835</v>
      </c>
      <c r="K746" s="42" t="s">
        <v>2322</v>
      </c>
    </row>
    <row r="747" spans="2:243" s="40" customFormat="1" ht="110.25" x14ac:dyDescent="0.25">
      <c r="B747" s="177"/>
      <c r="C747" s="34">
        <v>113</v>
      </c>
      <c r="D747" s="35" t="s">
        <v>2827</v>
      </c>
      <c r="E747" s="18" t="s">
        <v>9</v>
      </c>
      <c r="F747" s="18" t="s">
        <v>1258</v>
      </c>
      <c r="G747" s="36" t="s">
        <v>1259</v>
      </c>
      <c r="H747" s="37">
        <v>40961</v>
      </c>
      <c r="I747" s="133">
        <f>1000000</f>
        <v>1000000</v>
      </c>
      <c r="J747" s="38">
        <v>41835</v>
      </c>
      <c r="K747" s="35" t="s">
        <v>1910</v>
      </c>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c r="AQ747" s="39"/>
      <c r="AR747" s="39"/>
      <c r="AS747" s="39"/>
      <c r="AT747" s="39"/>
      <c r="AU747" s="39"/>
      <c r="AV747" s="39"/>
      <c r="AW747" s="39"/>
      <c r="AX747" s="39"/>
      <c r="AY747" s="39"/>
      <c r="AZ747" s="39"/>
      <c r="BA747" s="39"/>
      <c r="BB747" s="39"/>
      <c r="BC747" s="39"/>
      <c r="BD747" s="39"/>
      <c r="BE747" s="39"/>
      <c r="BF747" s="39"/>
      <c r="BG747" s="39"/>
      <c r="BH747" s="39"/>
      <c r="BI747" s="39"/>
      <c r="BJ747" s="39"/>
      <c r="BK747" s="39"/>
      <c r="BL747" s="39"/>
      <c r="BM747" s="39"/>
      <c r="BN747" s="39"/>
      <c r="BO747" s="39"/>
      <c r="BP747" s="39"/>
      <c r="BQ747" s="39"/>
      <c r="BR747" s="39"/>
      <c r="BS747" s="39"/>
      <c r="BT747" s="39"/>
      <c r="BU747" s="39"/>
      <c r="BV747" s="39"/>
      <c r="BW747" s="39"/>
      <c r="BX747" s="39"/>
      <c r="BY747" s="39"/>
      <c r="BZ747" s="39"/>
      <c r="CA747" s="39"/>
      <c r="CB747" s="39"/>
      <c r="CC747" s="39"/>
      <c r="CD747" s="39"/>
      <c r="CE747" s="39"/>
      <c r="CF747" s="39"/>
      <c r="CG747" s="39"/>
      <c r="CH747" s="39"/>
      <c r="CI747" s="39"/>
      <c r="CJ747" s="39"/>
      <c r="CK747" s="39"/>
      <c r="CL747" s="39"/>
      <c r="CM747" s="39"/>
      <c r="CN747" s="39"/>
      <c r="CO747" s="39"/>
      <c r="CP747" s="39"/>
      <c r="CQ747" s="39"/>
      <c r="CR747" s="39"/>
      <c r="CS747" s="39"/>
      <c r="CT747" s="39"/>
      <c r="CU747" s="39"/>
      <c r="CV747" s="39"/>
      <c r="CW747" s="39"/>
      <c r="CX747" s="39"/>
      <c r="CY747" s="39"/>
      <c r="CZ747" s="39"/>
      <c r="DA747" s="39"/>
      <c r="DB747" s="39"/>
      <c r="DC747" s="39"/>
      <c r="DD747" s="39"/>
      <c r="DE747" s="39"/>
      <c r="DF747" s="39"/>
      <c r="DG747" s="39"/>
      <c r="DH747" s="39"/>
      <c r="DI747" s="39"/>
      <c r="DJ747" s="39"/>
      <c r="DK747" s="39"/>
      <c r="DL747" s="39"/>
      <c r="DM747" s="39"/>
      <c r="DN747" s="39"/>
      <c r="DO747" s="39"/>
      <c r="DP747" s="39"/>
      <c r="DQ747" s="39"/>
      <c r="DR747" s="39"/>
      <c r="DS747" s="39"/>
      <c r="DT747" s="39"/>
      <c r="DU747" s="39"/>
      <c r="DV747" s="39"/>
      <c r="DW747" s="39"/>
      <c r="DX747" s="39"/>
      <c r="DY747" s="39"/>
      <c r="DZ747" s="39"/>
      <c r="EA747" s="39"/>
      <c r="EB747" s="39"/>
      <c r="EC747" s="39"/>
      <c r="ED747" s="39"/>
      <c r="EE747" s="39"/>
      <c r="EF747" s="39"/>
      <c r="EG747" s="39"/>
      <c r="EH747" s="39"/>
      <c r="EI747" s="39"/>
      <c r="EJ747" s="39"/>
      <c r="EK747" s="39"/>
      <c r="EL747" s="39"/>
      <c r="EM747" s="39"/>
      <c r="EN747" s="39"/>
      <c r="EO747" s="39"/>
      <c r="EP747" s="39"/>
      <c r="EQ747" s="39"/>
      <c r="ER747" s="39"/>
      <c r="ES747" s="39"/>
      <c r="ET747" s="39"/>
      <c r="EU747" s="39"/>
      <c r="EV747" s="39"/>
      <c r="EW747" s="39"/>
      <c r="EX747" s="39"/>
      <c r="EY747" s="39"/>
      <c r="EZ747" s="39"/>
      <c r="FA747" s="39"/>
      <c r="FB747" s="39"/>
      <c r="FC747" s="39"/>
      <c r="FD747" s="39"/>
      <c r="FE747" s="39"/>
      <c r="FF747" s="39"/>
      <c r="FG747" s="39"/>
      <c r="FH747" s="39"/>
      <c r="FI747" s="39"/>
      <c r="FJ747" s="39"/>
      <c r="FK747" s="39"/>
      <c r="FL747" s="39"/>
      <c r="FM747" s="39"/>
      <c r="FN747" s="39"/>
      <c r="FO747" s="39"/>
      <c r="FP747" s="39"/>
      <c r="FQ747" s="39"/>
      <c r="FR747" s="39"/>
      <c r="FS747" s="39"/>
      <c r="FT747" s="39"/>
      <c r="FU747" s="39"/>
      <c r="FV747" s="39"/>
      <c r="FW747" s="39"/>
      <c r="FX747" s="39"/>
      <c r="FY747" s="39"/>
      <c r="FZ747" s="39"/>
      <c r="GA747" s="39"/>
      <c r="GB747" s="39"/>
      <c r="GC747" s="39"/>
      <c r="GD747" s="39"/>
      <c r="GE747" s="39"/>
      <c r="GF747" s="39"/>
      <c r="GG747" s="39"/>
      <c r="GH747" s="39"/>
      <c r="GI747" s="39"/>
      <c r="GJ747" s="39"/>
      <c r="GK747" s="39"/>
      <c r="GL747" s="39"/>
      <c r="GM747" s="39"/>
      <c r="GN747" s="39"/>
      <c r="GO747" s="39"/>
      <c r="GP747" s="39"/>
      <c r="GQ747" s="39"/>
      <c r="GR747" s="39"/>
      <c r="GS747" s="39"/>
      <c r="GT747" s="39"/>
      <c r="GU747" s="39"/>
      <c r="GV747" s="39"/>
      <c r="GW747" s="39"/>
      <c r="GX747" s="39"/>
      <c r="GY747" s="39"/>
      <c r="GZ747" s="39"/>
      <c r="HA747" s="39"/>
      <c r="HB747" s="39"/>
      <c r="HC747" s="39"/>
      <c r="HD747" s="39"/>
      <c r="HE747" s="39"/>
      <c r="HF747" s="39"/>
      <c r="HG747" s="39"/>
      <c r="HH747" s="39"/>
      <c r="HI747" s="39"/>
      <c r="HJ747" s="39"/>
      <c r="HK747" s="39"/>
      <c r="HL747" s="39"/>
      <c r="HM747" s="39"/>
      <c r="HN747" s="39"/>
      <c r="HO747" s="39"/>
      <c r="HP747" s="39"/>
      <c r="HQ747" s="39"/>
      <c r="HR747" s="39"/>
      <c r="HS747" s="39"/>
      <c r="HT747" s="39"/>
      <c r="HU747" s="39"/>
      <c r="HV747" s="39"/>
      <c r="HW747" s="39"/>
      <c r="HX747" s="39"/>
      <c r="HY747" s="39"/>
      <c r="HZ747" s="39"/>
      <c r="IA747" s="39"/>
    </row>
    <row r="748" spans="2:243" s="40" customFormat="1" ht="63" x14ac:dyDescent="0.25">
      <c r="B748" s="177"/>
      <c r="C748" s="34">
        <v>114</v>
      </c>
      <c r="D748" s="46" t="s">
        <v>2883</v>
      </c>
      <c r="E748" s="41" t="s">
        <v>711</v>
      </c>
      <c r="F748" s="47" t="s">
        <v>712</v>
      </c>
      <c r="G748" s="151" t="s">
        <v>4388</v>
      </c>
      <c r="H748" s="152">
        <v>41832</v>
      </c>
      <c r="I748" s="142">
        <v>21124</v>
      </c>
      <c r="J748" s="50">
        <v>41836</v>
      </c>
      <c r="K748" s="42" t="s">
        <v>2323</v>
      </c>
    </row>
    <row r="749" spans="2:243" s="40" customFormat="1" ht="63" x14ac:dyDescent="0.25">
      <c r="B749" s="177"/>
      <c r="C749" s="34">
        <v>115</v>
      </c>
      <c r="D749" s="46" t="s">
        <v>2883</v>
      </c>
      <c r="E749" s="41" t="s">
        <v>707</v>
      </c>
      <c r="F749" s="47" t="s">
        <v>708</v>
      </c>
      <c r="G749" s="151" t="s">
        <v>4389</v>
      </c>
      <c r="H749" s="152">
        <v>41832</v>
      </c>
      <c r="I749" s="142">
        <v>15000</v>
      </c>
      <c r="J749" s="50">
        <v>41836</v>
      </c>
      <c r="K749" s="42" t="s">
        <v>2324</v>
      </c>
    </row>
    <row r="750" spans="2:243" s="40" customFormat="1" ht="63" x14ac:dyDescent="0.25">
      <c r="B750" s="177"/>
      <c r="C750" s="34">
        <v>116</v>
      </c>
      <c r="D750" s="46" t="s">
        <v>2883</v>
      </c>
      <c r="E750" s="41" t="s">
        <v>709</v>
      </c>
      <c r="F750" s="47" t="s">
        <v>710</v>
      </c>
      <c r="G750" s="151" t="s">
        <v>4390</v>
      </c>
      <c r="H750" s="152">
        <v>41832</v>
      </c>
      <c r="I750" s="142">
        <v>7000</v>
      </c>
      <c r="J750" s="50">
        <v>41836</v>
      </c>
      <c r="K750" s="42" t="s">
        <v>2325</v>
      </c>
    </row>
    <row r="751" spans="2:243" s="40" customFormat="1" ht="63" x14ac:dyDescent="0.25">
      <c r="B751" s="177"/>
      <c r="C751" s="34">
        <v>117</v>
      </c>
      <c r="D751" s="46" t="s">
        <v>2883</v>
      </c>
      <c r="E751" s="41" t="s">
        <v>704</v>
      </c>
      <c r="F751" s="47" t="s">
        <v>705</v>
      </c>
      <c r="G751" s="48" t="s">
        <v>706</v>
      </c>
      <c r="H751" s="49">
        <v>41781</v>
      </c>
      <c r="I751" s="142">
        <v>20224</v>
      </c>
      <c r="J751" s="50">
        <v>41836</v>
      </c>
      <c r="K751" s="42" t="s">
        <v>2326</v>
      </c>
    </row>
    <row r="752" spans="2:243" s="40" customFormat="1" ht="94.5" x14ac:dyDescent="0.25">
      <c r="B752" s="177"/>
      <c r="C752" s="34">
        <v>118</v>
      </c>
      <c r="D752" s="46" t="s">
        <v>2870</v>
      </c>
      <c r="E752" s="41" t="s">
        <v>12</v>
      </c>
      <c r="F752" s="47" t="s">
        <v>128</v>
      </c>
      <c r="G752" s="48" t="s">
        <v>129</v>
      </c>
      <c r="H752" s="49">
        <v>41698</v>
      </c>
      <c r="I752" s="142">
        <v>128800</v>
      </c>
      <c r="J752" s="50">
        <v>41836</v>
      </c>
      <c r="K752" s="42" t="s">
        <v>2268</v>
      </c>
      <c r="IB752" s="44"/>
      <c r="IC752" s="44"/>
      <c r="ID752" s="44"/>
      <c r="IE752" s="44"/>
      <c r="IF752" s="44"/>
      <c r="IG752" s="44"/>
      <c r="IH752" s="44"/>
      <c r="II752" s="44"/>
    </row>
    <row r="753" spans="2:243" s="40" customFormat="1" ht="94.5" x14ac:dyDescent="0.25">
      <c r="B753" s="177"/>
      <c r="C753" s="34">
        <v>119</v>
      </c>
      <c r="D753" s="46" t="s">
        <v>2919</v>
      </c>
      <c r="E753" s="41" t="s">
        <v>392</v>
      </c>
      <c r="F753" s="47" t="s">
        <v>567</v>
      </c>
      <c r="G753" s="48" t="s">
        <v>568</v>
      </c>
      <c r="H753" s="49">
        <v>41852</v>
      </c>
      <c r="I753" s="142">
        <v>257976</v>
      </c>
      <c r="J753" s="50">
        <v>41836</v>
      </c>
      <c r="K753" s="42" t="s">
        <v>2327</v>
      </c>
      <c r="IB753" s="44"/>
      <c r="IC753" s="39"/>
      <c r="ID753" s="39"/>
      <c r="IE753" s="39"/>
      <c r="IF753" s="39"/>
      <c r="IG753" s="39"/>
      <c r="IH753" s="39"/>
      <c r="II753" s="39"/>
    </row>
    <row r="754" spans="2:243" s="40" customFormat="1" ht="78.75" x14ac:dyDescent="0.25">
      <c r="B754" s="177"/>
      <c r="C754" s="34">
        <v>120</v>
      </c>
      <c r="D754" s="46" t="s">
        <v>2919</v>
      </c>
      <c r="E754" s="41" t="s">
        <v>392</v>
      </c>
      <c r="F754" s="47" t="s">
        <v>517</v>
      </c>
      <c r="G754" s="48" t="s">
        <v>518</v>
      </c>
      <c r="H754" s="49">
        <v>41852</v>
      </c>
      <c r="I754" s="142">
        <v>257976</v>
      </c>
      <c r="J754" s="50">
        <v>41836</v>
      </c>
      <c r="K754" s="42" t="s">
        <v>2327</v>
      </c>
      <c r="IB754" s="44"/>
      <c r="IC754" s="39"/>
      <c r="ID754" s="39"/>
      <c r="IE754" s="39"/>
      <c r="IF754" s="39"/>
      <c r="IG754" s="39"/>
      <c r="IH754" s="39"/>
      <c r="II754" s="39"/>
    </row>
    <row r="755" spans="2:243" s="40" customFormat="1" ht="78.75" x14ac:dyDescent="0.25">
      <c r="B755" s="177"/>
      <c r="C755" s="34">
        <v>121</v>
      </c>
      <c r="D755" s="46" t="s">
        <v>2871</v>
      </c>
      <c r="E755" s="41" t="s">
        <v>12</v>
      </c>
      <c r="F755" s="47" t="s">
        <v>405</v>
      </c>
      <c r="G755" s="48" t="s">
        <v>406</v>
      </c>
      <c r="H755" s="49">
        <v>41654</v>
      </c>
      <c r="I755" s="142">
        <v>232668</v>
      </c>
      <c r="J755" s="50">
        <v>41836</v>
      </c>
      <c r="K755" s="42" t="s">
        <v>2328</v>
      </c>
      <c r="IB755" s="44"/>
    </row>
    <row r="756" spans="2:243" s="40" customFormat="1" ht="47.25" x14ac:dyDescent="0.25">
      <c r="B756" s="177"/>
      <c r="C756" s="34">
        <v>122</v>
      </c>
      <c r="D756" s="46" t="s">
        <v>3029</v>
      </c>
      <c r="E756" s="41" t="s">
        <v>67</v>
      </c>
      <c r="F756" s="47" t="s">
        <v>88</v>
      </c>
      <c r="G756" s="48" t="s">
        <v>89</v>
      </c>
      <c r="H756" s="49">
        <v>41821</v>
      </c>
      <c r="I756" s="142">
        <v>944400</v>
      </c>
      <c r="J756" s="50">
        <v>41837</v>
      </c>
      <c r="K756" s="42" t="s">
        <v>2329</v>
      </c>
    </row>
    <row r="757" spans="2:243" s="40" customFormat="1" ht="47.25" x14ac:dyDescent="0.25">
      <c r="B757" s="177"/>
      <c r="C757" s="34">
        <v>123</v>
      </c>
      <c r="D757" s="46" t="s">
        <v>3029</v>
      </c>
      <c r="E757" s="41" t="s">
        <v>67</v>
      </c>
      <c r="F757" s="47" t="s">
        <v>88</v>
      </c>
      <c r="G757" s="48" t="s">
        <v>89</v>
      </c>
      <c r="H757" s="49">
        <v>41821</v>
      </c>
      <c r="I757" s="142">
        <v>1060000</v>
      </c>
      <c r="J757" s="50">
        <v>41837</v>
      </c>
      <c r="K757" s="42" t="s">
        <v>2330</v>
      </c>
    </row>
    <row r="758" spans="2:243" s="40" customFormat="1" ht="141.75" x14ac:dyDescent="0.25">
      <c r="B758" s="177"/>
      <c r="C758" s="34">
        <v>124</v>
      </c>
      <c r="D758" s="58" t="s">
        <v>3158</v>
      </c>
      <c r="E758" s="41" t="s">
        <v>692</v>
      </c>
      <c r="F758" s="47" t="s">
        <v>693</v>
      </c>
      <c r="G758" s="166" t="s">
        <v>4391</v>
      </c>
      <c r="H758" s="152">
        <v>41838</v>
      </c>
      <c r="I758" s="142">
        <v>250000</v>
      </c>
      <c r="J758" s="50">
        <v>41838</v>
      </c>
      <c r="K758" s="42" t="s">
        <v>1927</v>
      </c>
      <c r="IB758" s="44"/>
    </row>
    <row r="759" spans="2:243" s="40" customFormat="1" ht="47.25" x14ac:dyDescent="0.25">
      <c r="B759" s="177"/>
      <c r="C759" s="34">
        <v>125</v>
      </c>
      <c r="D759" s="46" t="s">
        <v>3050</v>
      </c>
      <c r="E759" s="41" t="s">
        <v>340</v>
      </c>
      <c r="F759" s="47" t="s">
        <v>341</v>
      </c>
      <c r="G759" s="48" t="s">
        <v>342</v>
      </c>
      <c r="H759" s="49">
        <v>40926</v>
      </c>
      <c r="I759" s="142">
        <v>759240</v>
      </c>
      <c r="J759" s="50">
        <v>41843</v>
      </c>
      <c r="K759" s="42" t="s">
        <v>2241</v>
      </c>
      <c r="IB759" s="44"/>
      <c r="IC759" s="44"/>
      <c r="ID759" s="44"/>
      <c r="IE759" s="44"/>
      <c r="IF759" s="44"/>
      <c r="IG759" s="44"/>
      <c r="IH759" s="44"/>
      <c r="II759" s="44"/>
    </row>
    <row r="760" spans="2:243" s="40" customFormat="1" ht="63" x14ac:dyDescent="0.25">
      <c r="B760" s="177"/>
      <c r="C760" s="34">
        <v>126</v>
      </c>
      <c r="D760" s="46" t="s">
        <v>2983</v>
      </c>
      <c r="E760" s="41" t="s">
        <v>12</v>
      </c>
      <c r="F760" s="47" t="s">
        <v>256</v>
      </c>
      <c r="G760" s="48" t="s">
        <v>257</v>
      </c>
      <c r="H760" s="49">
        <v>40263</v>
      </c>
      <c r="I760" s="142">
        <v>3783320</v>
      </c>
      <c r="J760" s="50">
        <v>41843</v>
      </c>
      <c r="K760" s="42" t="s">
        <v>2331</v>
      </c>
      <c r="IB760" s="33"/>
      <c r="IC760" s="44"/>
      <c r="ID760" s="44"/>
      <c r="IE760" s="44"/>
      <c r="IF760" s="44"/>
      <c r="IG760" s="44"/>
      <c r="IH760" s="44"/>
      <c r="II760" s="44"/>
    </row>
    <row r="761" spans="2:243" s="40" customFormat="1" ht="47.25" x14ac:dyDescent="0.25">
      <c r="B761" s="177"/>
      <c r="C761" s="34">
        <v>127</v>
      </c>
      <c r="D761" s="46" t="s">
        <v>2929</v>
      </c>
      <c r="E761" s="41" t="s">
        <v>12</v>
      </c>
      <c r="F761" s="47" t="s">
        <v>160</v>
      </c>
      <c r="G761" s="48" t="s">
        <v>161</v>
      </c>
      <c r="H761" s="49">
        <v>41646</v>
      </c>
      <c r="I761" s="142">
        <v>134200</v>
      </c>
      <c r="J761" s="50">
        <v>41843</v>
      </c>
      <c r="K761" s="42" t="s">
        <v>2332</v>
      </c>
      <c r="IB761" s="44"/>
    </row>
    <row r="762" spans="2:243" s="40" customFormat="1" ht="78.75" x14ac:dyDescent="0.25">
      <c r="B762" s="177"/>
      <c r="C762" s="34">
        <v>128</v>
      </c>
      <c r="D762" s="46" t="s">
        <v>3059</v>
      </c>
      <c r="E762" s="41" t="s">
        <v>12</v>
      </c>
      <c r="F762" s="47" t="s">
        <v>282</v>
      </c>
      <c r="G762" s="48" t="s">
        <v>283</v>
      </c>
      <c r="H762" s="49">
        <v>40767</v>
      </c>
      <c r="I762" s="142">
        <v>706421</v>
      </c>
      <c r="J762" s="50">
        <v>41843</v>
      </c>
      <c r="K762" s="42" t="s">
        <v>2333</v>
      </c>
      <c r="IB762" s="39"/>
    </row>
    <row r="763" spans="2:243" s="40" customFormat="1" ht="63" x14ac:dyDescent="0.25">
      <c r="B763" s="177"/>
      <c r="C763" s="34">
        <v>129</v>
      </c>
      <c r="D763" s="46" t="s">
        <v>3087</v>
      </c>
      <c r="E763" s="41" t="s">
        <v>4</v>
      </c>
      <c r="F763" s="47" t="s">
        <v>757</v>
      </c>
      <c r="G763" s="48" t="s">
        <v>758</v>
      </c>
      <c r="H763" s="49">
        <v>41828</v>
      </c>
      <c r="I763" s="142">
        <v>88819</v>
      </c>
      <c r="J763" s="50">
        <v>41846</v>
      </c>
      <c r="K763" s="42" t="s">
        <v>2334</v>
      </c>
    </row>
    <row r="764" spans="2:243" s="40" customFormat="1" ht="78.75" x14ac:dyDescent="0.25">
      <c r="B764" s="177"/>
      <c r="C764" s="34">
        <v>130</v>
      </c>
      <c r="D764" s="46" t="s">
        <v>2942</v>
      </c>
      <c r="E764" s="41" t="s">
        <v>47</v>
      </c>
      <c r="F764" s="47" t="s">
        <v>369</v>
      </c>
      <c r="G764" s="48" t="s">
        <v>370</v>
      </c>
      <c r="H764" s="49">
        <v>41354</v>
      </c>
      <c r="I764" s="142">
        <v>75000</v>
      </c>
      <c r="J764" s="50">
        <v>41848</v>
      </c>
      <c r="K764" s="42" t="s">
        <v>2314</v>
      </c>
    </row>
    <row r="765" spans="2:243" s="40" customFormat="1" ht="47.25" x14ac:dyDescent="0.25">
      <c r="B765" s="177"/>
      <c r="C765" s="34">
        <v>131</v>
      </c>
      <c r="D765" s="46" t="s">
        <v>2966</v>
      </c>
      <c r="E765" s="41" t="s">
        <v>15</v>
      </c>
      <c r="F765" s="47" t="s">
        <v>536</v>
      </c>
      <c r="G765" s="48" t="s">
        <v>537</v>
      </c>
      <c r="H765" s="49">
        <v>40550</v>
      </c>
      <c r="I765" s="142">
        <v>156200</v>
      </c>
      <c r="J765" s="50">
        <v>41850</v>
      </c>
      <c r="K765" s="42" t="s">
        <v>2335</v>
      </c>
      <c r="IB765" s="44"/>
    </row>
    <row r="766" spans="2:243" s="40" customFormat="1" ht="78.75" x14ac:dyDescent="0.25">
      <c r="B766" s="177"/>
      <c r="C766" s="34">
        <v>132</v>
      </c>
      <c r="D766" s="46" t="s">
        <v>2883</v>
      </c>
      <c r="E766" s="41" t="s">
        <v>631</v>
      </c>
      <c r="F766" s="47" t="s">
        <v>718</v>
      </c>
      <c r="G766" s="151" t="s">
        <v>4392</v>
      </c>
      <c r="H766" s="152">
        <v>41851</v>
      </c>
      <c r="I766" s="142">
        <v>39775.5</v>
      </c>
      <c r="J766" s="50">
        <v>41851</v>
      </c>
      <c r="K766" s="42" t="s">
        <v>2336</v>
      </c>
      <c r="IC766" s="44"/>
      <c r="ID766" s="44"/>
      <c r="IE766" s="44"/>
      <c r="IF766" s="44"/>
      <c r="IG766" s="44"/>
      <c r="IH766" s="44"/>
      <c r="II766" s="44"/>
    </row>
    <row r="767" spans="2:243" s="40" customFormat="1" ht="78.75" x14ac:dyDescent="0.25">
      <c r="B767" s="177"/>
      <c r="C767" s="34">
        <v>133</v>
      </c>
      <c r="D767" s="46" t="s">
        <v>2854</v>
      </c>
      <c r="E767" s="41" t="s">
        <v>62</v>
      </c>
      <c r="F767" s="47" t="s">
        <v>63</v>
      </c>
      <c r="G767" s="48" t="s">
        <v>64</v>
      </c>
      <c r="H767" s="49">
        <v>41759</v>
      </c>
      <c r="I767" s="142">
        <v>210000</v>
      </c>
      <c r="J767" s="50">
        <v>41852</v>
      </c>
      <c r="K767" s="42" t="s">
        <v>2337</v>
      </c>
      <c r="IB767" s="44"/>
    </row>
    <row r="768" spans="2:243" s="40" customFormat="1" ht="63" x14ac:dyDescent="0.25">
      <c r="B768" s="177"/>
      <c r="C768" s="34">
        <v>134</v>
      </c>
      <c r="D768" s="46" t="s">
        <v>3088</v>
      </c>
      <c r="E768" s="41" t="s">
        <v>4</v>
      </c>
      <c r="F768" s="47" t="s">
        <v>761</v>
      </c>
      <c r="G768" s="48" t="s">
        <v>762</v>
      </c>
      <c r="H768" s="49">
        <v>41670</v>
      </c>
      <c r="I768" s="142">
        <v>24602</v>
      </c>
      <c r="J768" s="50">
        <v>41852</v>
      </c>
      <c r="K768" s="42" t="s">
        <v>2338</v>
      </c>
    </row>
    <row r="769" spans="2:243" s="40" customFormat="1" ht="47.25" x14ac:dyDescent="0.25">
      <c r="B769" s="177"/>
      <c r="C769" s="34">
        <v>135</v>
      </c>
      <c r="D769" s="56" t="s">
        <v>2865</v>
      </c>
      <c r="E769" s="87" t="s">
        <v>1299</v>
      </c>
      <c r="F769" s="35" t="s">
        <v>1301</v>
      </c>
      <c r="G769" s="165" t="s">
        <v>4393</v>
      </c>
      <c r="H769" s="154">
        <v>41853</v>
      </c>
      <c r="I769" s="133">
        <v>162000</v>
      </c>
      <c r="J769" s="43">
        <v>41853</v>
      </c>
      <c r="K769" s="42" t="s">
        <v>2339</v>
      </c>
      <c r="IB769" s="44"/>
    </row>
    <row r="770" spans="2:243" s="40" customFormat="1" ht="94.5" x14ac:dyDescent="0.25">
      <c r="B770" s="177"/>
      <c r="C770" s="34">
        <v>136</v>
      </c>
      <c r="D770" s="46" t="s">
        <v>2907</v>
      </c>
      <c r="E770" s="41" t="s">
        <v>12</v>
      </c>
      <c r="F770" s="47" t="s">
        <v>189</v>
      </c>
      <c r="G770" s="48" t="s">
        <v>190</v>
      </c>
      <c r="H770" s="49">
        <v>41571</v>
      </c>
      <c r="I770" s="142">
        <v>275880</v>
      </c>
      <c r="J770" s="50">
        <v>41856</v>
      </c>
      <c r="K770" s="42" t="s">
        <v>2340</v>
      </c>
      <c r="IB770" s="44"/>
    </row>
    <row r="771" spans="2:243" s="40" customFormat="1" ht="110.25" x14ac:dyDescent="0.25">
      <c r="B771" s="177"/>
      <c r="C771" s="34">
        <v>137</v>
      </c>
      <c r="D771" s="46" t="s">
        <v>2907</v>
      </c>
      <c r="E771" s="41" t="s">
        <v>12</v>
      </c>
      <c r="F771" s="47" t="s">
        <v>187</v>
      </c>
      <c r="G771" s="48" t="s">
        <v>188</v>
      </c>
      <c r="H771" s="49">
        <v>41571</v>
      </c>
      <c r="I771" s="142">
        <v>244590</v>
      </c>
      <c r="J771" s="50">
        <v>41856</v>
      </c>
      <c r="K771" s="42" t="s">
        <v>2341</v>
      </c>
      <c r="IB771" s="44"/>
    </row>
    <row r="772" spans="2:243" s="40" customFormat="1" ht="63" x14ac:dyDescent="0.25">
      <c r="B772" s="177"/>
      <c r="C772" s="34">
        <v>138</v>
      </c>
      <c r="D772" s="46" t="s">
        <v>2907</v>
      </c>
      <c r="E772" s="41" t="s">
        <v>4</v>
      </c>
      <c r="F772" s="47" t="s">
        <v>154</v>
      </c>
      <c r="G772" s="48" t="s">
        <v>155</v>
      </c>
      <c r="H772" s="49">
        <v>41584</v>
      </c>
      <c r="I772" s="142">
        <v>700000</v>
      </c>
      <c r="J772" s="50">
        <v>41857</v>
      </c>
      <c r="K772" s="42" t="s">
        <v>1967</v>
      </c>
      <c r="IB772" s="39"/>
    </row>
    <row r="773" spans="2:243" s="40" customFormat="1" ht="47.25" x14ac:dyDescent="0.25">
      <c r="B773" s="177"/>
      <c r="C773" s="34">
        <v>139</v>
      </c>
      <c r="D773" s="18" t="s">
        <v>3205</v>
      </c>
      <c r="E773" s="41" t="s">
        <v>174</v>
      </c>
      <c r="F773" s="18" t="s">
        <v>1011</v>
      </c>
      <c r="G773" s="62" t="s">
        <v>4394</v>
      </c>
      <c r="H773" s="52">
        <v>41323</v>
      </c>
      <c r="I773" s="136">
        <f>250400</f>
        <v>250400</v>
      </c>
      <c r="J773" s="85">
        <v>41858</v>
      </c>
      <c r="K773" s="42" t="s">
        <v>2342</v>
      </c>
      <c r="IB773" s="44"/>
      <c r="IC773" s="44"/>
      <c r="ID773" s="44"/>
      <c r="IE773" s="44"/>
      <c r="IF773" s="44"/>
      <c r="IG773" s="44"/>
      <c r="IH773" s="44"/>
      <c r="II773" s="44"/>
    </row>
    <row r="774" spans="2:243" s="40" customFormat="1" ht="63" x14ac:dyDescent="0.25">
      <c r="B774" s="177"/>
      <c r="C774" s="34">
        <v>140</v>
      </c>
      <c r="D774" s="46" t="s">
        <v>2896</v>
      </c>
      <c r="E774" s="41" t="s">
        <v>9</v>
      </c>
      <c r="F774" s="47" t="s">
        <v>273</v>
      </c>
      <c r="G774" s="48" t="s">
        <v>274</v>
      </c>
      <c r="H774" s="49">
        <v>41330</v>
      </c>
      <c r="I774" s="142">
        <v>257600</v>
      </c>
      <c r="J774" s="50">
        <v>41858</v>
      </c>
      <c r="K774" s="42" t="s">
        <v>2343</v>
      </c>
      <c r="IB774" s="44"/>
      <c r="IC774" s="44"/>
      <c r="ID774" s="44"/>
      <c r="IE774" s="44"/>
      <c r="IF774" s="44"/>
      <c r="IG774" s="44"/>
      <c r="IH774" s="44"/>
      <c r="II774" s="44"/>
    </row>
    <row r="775" spans="2:243" s="40" customFormat="1" ht="63" x14ac:dyDescent="0.25">
      <c r="B775" s="177"/>
      <c r="C775" s="34">
        <v>141</v>
      </c>
      <c r="D775" s="46" t="s">
        <v>2895</v>
      </c>
      <c r="E775" s="41" t="s">
        <v>9</v>
      </c>
      <c r="F775" s="47" t="s">
        <v>273</v>
      </c>
      <c r="G775" s="48" t="s">
        <v>284</v>
      </c>
      <c r="H775" s="49">
        <v>41358</v>
      </c>
      <c r="I775" s="142">
        <v>257600</v>
      </c>
      <c r="J775" s="50">
        <v>41858</v>
      </c>
      <c r="K775" s="42" t="s">
        <v>2343</v>
      </c>
      <c r="IB775" s="44"/>
      <c r="IC775" s="44"/>
      <c r="ID775" s="44"/>
      <c r="IE775" s="44"/>
      <c r="IF775" s="44"/>
      <c r="IG775" s="44"/>
      <c r="IH775" s="44"/>
      <c r="II775" s="44"/>
    </row>
    <row r="776" spans="2:243" s="40" customFormat="1" ht="63" x14ac:dyDescent="0.25">
      <c r="B776" s="177"/>
      <c r="C776" s="34">
        <v>142</v>
      </c>
      <c r="D776" s="46" t="s">
        <v>3121</v>
      </c>
      <c r="E776" s="41" t="s">
        <v>295</v>
      </c>
      <c r="F776" s="47" t="s">
        <v>355</v>
      </c>
      <c r="G776" s="48" t="s">
        <v>375</v>
      </c>
      <c r="H776" s="49">
        <v>41313</v>
      </c>
      <c r="I776" s="142">
        <v>224200</v>
      </c>
      <c r="J776" s="50">
        <v>41859</v>
      </c>
      <c r="K776" s="42" t="s">
        <v>2344</v>
      </c>
      <c r="IB776" s="44"/>
    </row>
    <row r="777" spans="2:243" s="40" customFormat="1" ht="78.75" x14ac:dyDescent="0.25">
      <c r="B777" s="177"/>
      <c r="C777" s="34">
        <v>143</v>
      </c>
      <c r="D777" s="46" t="s">
        <v>2987</v>
      </c>
      <c r="E777" s="41" t="s">
        <v>4</v>
      </c>
      <c r="F777" s="47" t="s">
        <v>21</v>
      </c>
      <c r="G777" s="48" t="s">
        <v>22</v>
      </c>
      <c r="H777" s="49">
        <v>41829</v>
      </c>
      <c r="I777" s="142">
        <v>1450000</v>
      </c>
      <c r="J777" s="50">
        <v>41862</v>
      </c>
      <c r="K777" s="42" t="s">
        <v>2345</v>
      </c>
      <c r="IB777" s="33"/>
      <c r="IC777" s="44"/>
      <c r="ID777" s="44"/>
      <c r="IE777" s="44"/>
      <c r="IF777" s="44"/>
      <c r="IG777" s="44"/>
      <c r="IH777" s="44"/>
      <c r="II777" s="44"/>
    </row>
    <row r="778" spans="2:243" s="40" customFormat="1" ht="47.25" x14ac:dyDescent="0.25">
      <c r="B778" s="177"/>
      <c r="C778" s="34">
        <v>144</v>
      </c>
      <c r="D778" s="46" t="s">
        <v>2990</v>
      </c>
      <c r="E778" s="41" t="s">
        <v>4</v>
      </c>
      <c r="F778" s="47" t="s">
        <v>5</v>
      </c>
      <c r="G778" s="48" t="s">
        <v>6</v>
      </c>
      <c r="H778" s="49">
        <v>41820</v>
      </c>
      <c r="I778" s="142">
        <v>1460000</v>
      </c>
      <c r="J778" s="50">
        <v>41863</v>
      </c>
      <c r="K778" s="42" t="s">
        <v>2346</v>
      </c>
      <c r="IB778" s="33"/>
    </row>
    <row r="779" spans="2:243" s="40" customFormat="1" ht="78.75" x14ac:dyDescent="0.25">
      <c r="B779" s="177"/>
      <c r="C779" s="34">
        <v>145</v>
      </c>
      <c r="D779" s="46" t="s">
        <v>2833</v>
      </c>
      <c r="E779" s="41" t="s">
        <v>358</v>
      </c>
      <c r="F779" s="47" t="s">
        <v>403</v>
      </c>
      <c r="G779" s="48" t="s">
        <v>404</v>
      </c>
      <c r="H779" s="49">
        <v>41863</v>
      </c>
      <c r="I779" s="142">
        <v>19000</v>
      </c>
      <c r="J779" s="50">
        <v>41863</v>
      </c>
      <c r="K779" s="42" t="s">
        <v>2347</v>
      </c>
    </row>
    <row r="780" spans="2:243" s="40" customFormat="1" ht="220.5" x14ac:dyDescent="0.25">
      <c r="B780" s="177"/>
      <c r="C780" s="34">
        <v>146</v>
      </c>
      <c r="D780" s="46" t="s">
        <v>2906</v>
      </c>
      <c r="E780" s="41" t="s">
        <v>528</v>
      </c>
      <c r="F780" s="47" t="s">
        <v>529</v>
      </c>
      <c r="G780" s="48" t="s">
        <v>530</v>
      </c>
      <c r="H780" s="49">
        <v>41865</v>
      </c>
      <c r="I780" s="142">
        <v>285900</v>
      </c>
      <c r="J780" s="50">
        <v>41865</v>
      </c>
      <c r="K780" s="42" t="s">
        <v>1936</v>
      </c>
      <c r="IB780" s="44"/>
    </row>
    <row r="781" spans="2:243" s="40" customFormat="1" ht="141.75" x14ac:dyDescent="0.25">
      <c r="B781" s="177"/>
      <c r="C781" s="34">
        <v>147</v>
      </c>
      <c r="D781" s="55" t="s">
        <v>2831</v>
      </c>
      <c r="E781" s="41" t="s">
        <v>555</v>
      </c>
      <c r="F781" s="47" t="s">
        <v>556</v>
      </c>
      <c r="G781" s="48" t="s">
        <v>557</v>
      </c>
      <c r="H781" s="49">
        <v>40497</v>
      </c>
      <c r="I781" s="142">
        <v>190774</v>
      </c>
      <c r="J781" s="50">
        <v>41865</v>
      </c>
      <c r="K781" s="42" t="s">
        <v>2348</v>
      </c>
      <c r="IB781" s="44"/>
      <c r="IC781" s="33"/>
      <c r="ID781" s="33"/>
      <c r="IE781" s="33"/>
      <c r="IF781" s="33"/>
      <c r="IG781" s="33"/>
      <c r="IH781" s="33"/>
      <c r="II781" s="33"/>
    </row>
    <row r="782" spans="2:243" s="40" customFormat="1" ht="63" x14ac:dyDescent="0.25">
      <c r="B782" s="177"/>
      <c r="C782" s="34">
        <v>148</v>
      </c>
      <c r="D782" s="46" t="s">
        <v>3122</v>
      </c>
      <c r="E782" s="41" t="s">
        <v>12</v>
      </c>
      <c r="F782" s="47" t="s">
        <v>98</v>
      </c>
      <c r="G782" s="48" t="s">
        <v>99</v>
      </c>
      <c r="H782" s="49">
        <v>40969</v>
      </c>
      <c r="I782" s="142">
        <v>127261</v>
      </c>
      <c r="J782" s="50">
        <v>41865</v>
      </c>
      <c r="K782" s="42" t="s">
        <v>2349</v>
      </c>
      <c r="IB782" s="44"/>
    </row>
    <row r="783" spans="2:243" s="40" customFormat="1" ht="63" x14ac:dyDescent="0.25">
      <c r="B783" s="177"/>
      <c r="C783" s="34">
        <v>149</v>
      </c>
      <c r="D783" s="46" t="s">
        <v>2854</v>
      </c>
      <c r="E783" s="41" t="s">
        <v>715</v>
      </c>
      <c r="F783" s="47" t="s">
        <v>716</v>
      </c>
      <c r="G783" s="48" t="s">
        <v>717</v>
      </c>
      <c r="H783" s="49">
        <v>41701</v>
      </c>
      <c r="I783" s="142">
        <v>231462</v>
      </c>
      <c r="J783" s="50">
        <v>41869</v>
      </c>
      <c r="K783" s="42" t="s">
        <v>2350</v>
      </c>
      <c r="IB783" s="44"/>
    </row>
    <row r="784" spans="2:243" s="40" customFormat="1" ht="63" x14ac:dyDescent="0.25">
      <c r="B784" s="177"/>
      <c r="C784" s="34">
        <v>150</v>
      </c>
      <c r="D784" s="46" t="s">
        <v>2883</v>
      </c>
      <c r="E784" s="41" t="s">
        <v>631</v>
      </c>
      <c r="F784" s="47" t="s">
        <v>726</v>
      </c>
      <c r="G784" s="151" t="s">
        <v>4395</v>
      </c>
      <c r="H784" s="152">
        <v>41870</v>
      </c>
      <c r="I784" s="142">
        <v>172315</v>
      </c>
      <c r="J784" s="50">
        <v>41869</v>
      </c>
      <c r="K784" s="42" t="s">
        <v>2351</v>
      </c>
      <c r="IB784" s="44"/>
    </row>
    <row r="785" spans="2:243" s="40" customFormat="1" ht="204.75" x14ac:dyDescent="0.25">
      <c r="B785" s="177"/>
      <c r="C785" s="34">
        <v>151</v>
      </c>
      <c r="D785" s="46" t="s">
        <v>2832</v>
      </c>
      <c r="E785" s="41" t="s">
        <v>550</v>
      </c>
      <c r="F785" s="47" t="s">
        <v>551</v>
      </c>
      <c r="G785" s="48" t="s">
        <v>552</v>
      </c>
      <c r="H785" s="49">
        <v>39925</v>
      </c>
      <c r="I785" s="142">
        <v>9000</v>
      </c>
      <c r="J785" s="50">
        <v>41871</v>
      </c>
      <c r="K785" s="42" t="s">
        <v>1897</v>
      </c>
    </row>
    <row r="786" spans="2:243" s="40" customFormat="1" ht="94.5" x14ac:dyDescent="0.25">
      <c r="B786" s="177"/>
      <c r="C786" s="34">
        <v>152</v>
      </c>
      <c r="D786" s="46" t="s">
        <v>2876</v>
      </c>
      <c r="E786" s="41" t="s">
        <v>9</v>
      </c>
      <c r="F786" s="47" t="s">
        <v>166</v>
      </c>
      <c r="G786" s="48" t="s">
        <v>167</v>
      </c>
      <c r="H786" s="49">
        <v>40888</v>
      </c>
      <c r="I786" s="142">
        <v>257600</v>
      </c>
      <c r="J786" s="50">
        <v>41871</v>
      </c>
      <c r="K786" s="42" t="s">
        <v>2343</v>
      </c>
      <c r="IB786" s="44"/>
    </row>
    <row r="787" spans="2:243" s="40" customFormat="1" ht="78.75" x14ac:dyDescent="0.25">
      <c r="B787" s="177"/>
      <c r="C787" s="34">
        <v>153</v>
      </c>
      <c r="D787" s="35" t="s">
        <v>3133</v>
      </c>
      <c r="E787" s="45" t="s">
        <v>1250</v>
      </c>
      <c r="F787" s="18" t="s">
        <v>1314</v>
      </c>
      <c r="G787" s="151" t="s">
        <v>4395</v>
      </c>
      <c r="H787" s="152">
        <v>41870</v>
      </c>
      <c r="I787" s="137">
        <v>134832</v>
      </c>
      <c r="J787" s="88">
        <v>41871</v>
      </c>
      <c r="K787" s="42" t="s">
        <v>2352</v>
      </c>
      <c r="IB787" s="44"/>
    </row>
    <row r="788" spans="2:243" s="40" customFormat="1" ht="63" x14ac:dyDescent="0.25">
      <c r="B788" s="177"/>
      <c r="C788" s="34">
        <v>154</v>
      </c>
      <c r="D788" s="35" t="s">
        <v>3060</v>
      </c>
      <c r="E788" s="45" t="s">
        <v>1250</v>
      </c>
      <c r="F788" s="35" t="s">
        <v>1316</v>
      </c>
      <c r="G788" s="62" t="s">
        <v>591</v>
      </c>
      <c r="H788" s="156">
        <v>41792</v>
      </c>
      <c r="I788" s="137">
        <v>123596</v>
      </c>
      <c r="J788" s="89">
        <v>41871</v>
      </c>
      <c r="K788" s="42" t="s">
        <v>2353</v>
      </c>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c r="AS788" s="33"/>
      <c r="AT788" s="33"/>
      <c r="AU788" s="33"/>
      <c r="AV788" s="33"/>
      <c r="AW788" s="33"/>
      <c r="AX788" s="33"/>
      <c r="AY788" s="33"/>
      <c r="AZ788" s="33"/>
      <c r="BA788" s="33"/>
      <c r="BB788" s="33"/>
      <c r="BC788" s="33"/>
      <c r="BD788" s="33"/>
      <c r="BE788" s="33"/>
      <c r="BF788" s="33"/>
      <c r="BG788" s="33"/>
      <c r="BH788" s="33"/>
      <c r="BI788" s="33"/>
      <c r="BJ788" s="33"/>
      <c r="BK788" s="33"/>
      <c r="BL788" s="33"/>
      <c r="BM788" s="33"/>
      <c r="BN788" s="33"/>
      <c r="BO788" s="33"/>
      <c r="BP788" s="33"/>
      <c r="BQ788" s="33"/>
      <c r="BR788" s="33"/>
      <c r="BS788" s="33"/>
      <c r="BT788" s="33"/>
      <c r="BU788" s="33"/>
      <c r="BV788" s="33"/>
      <c r="BW788" s="33"/>
      <c r="BX788" s="33"/>
      <c r="BY788" s="33"/>
      <c r="BZ788" s="33"/>
      <c r="CA788" s="33"/>
      <c r="CB788" s="33"/>
      <c r="CC788" s="33"/>
      <c r="CD788" s="33"/>
      <c r="CE788" s="33"/>
      <c r="CF788" s="33"/>
      <c r="CG788" s="33"/>
      <c r="CH788" s="33"/>
      <c r="CI788" s="33"/>
      <c r="CJ788" s="33"/>
      <c r="CK788" s="33"/>
      <c r="CL788" s="33"/>
      <c r="CM788" s="33"/>
      <c r="CN788" s="33"/>
      <c r="CO788" s="33"/>
      <c r="CP788" s="33"/>
      <c r="CQ788" s="33"/>
      <c r="CR788" s="33"/>
      <c r="CS788" s="33"/>
      <c r="CT788" s="33"/>
      <c r="CU788" s="33"/>
      <c r="CV788" s="33"/>
      <c r="CW788" s="33"/>
      <c r="CX788" s="33"/>
      <c r="CY788" s="33"/>
      <c r="CZ788" s="33"/>
      <c r="DA788" s="33"/>
      <c r="DB788" s="33"/>
      <c r="DC788" s="33"/>
      <c r="DD788" s="33"/>
      <c r="DE788" s="33"/>
      <c r="DF788" s="33"/>
      <c r="DG788" s="33"/>
      <c r="DH788" s="33"/>
      <c r="DI788" s="33"/>
      <c r="DJ788" s="33"/>
      <c r="DK788" s="33"/>
      <c r="DL788" s="33"/>
      <c r="DM788" s="33"/>
      <c r="DN788" s="33"/>
      <c r="DO788" s="33"/>
      <c r="DP788" s="33"/>
      <c r="DQ788" s="33"/>
      <c r="DR788" s="33"/>
      <c r="DS788" s="33"/>
      <c r="DT788" s="33"/>
      <c r="DU788" s="33"/>
      <c r="DV788" s="33"/>
      <c r="DW788" s="33"/>
      <c r="DX788" s="33"/>
      <c r="DY788" s="33"/>
      <c r="DZ788" s="33"/>
      <c r="EA788" s="33"/>
      <c r="EB788" s="33"/>
      <c r="EC788" s="33"/>
      <c r="ED788" s="33"/>
      <c r="EE788" s="33"/>
      <c r="EF788" s="33"/>
      <c r="EG788" s="33"/>
      <c r="EH788" s="33"/>
      <c r="EI788" s="33"/>
      <c r="EJ788" s="33"/>
      <c r="EK788" s="33"/>
      <c r="EL788" s="33"/>
      <c r="EM788" s="33"/>
      <c r="EN788" s="33"/>
      <c r="EO788" s="33"/>
      <c r="EP788" s="33"/>
      <c r="EQ788" s="33"/>
      <c r="ER788" s="33"/>
      <c r="ES788" s="33"/>
      <c r="ET788" s="33"/>
      <c r="EU788" s="33"/>
      <c r="EV788" s="33"/>
      <c r="EW788" s="33"/>
      <c r="EX788" s="33"/>
      <c r="EY788" s="33"/>
      <c r="EZ788" s="33"/>
      <c r="FA788" s="33"/>
      <c r="FB788" s="33"/>
      <c r="FC788" s="33"/>
      <c r="FD788" s="33"/>
      <c r="FE788" s="33"/>
      <c r="FF788" s="33"/>
      <c r="FG788" s="33"/>
      <c r="FH788" s="33"/>
      <c r="FI788" s="33"/>
      <c r="FJ788" s="33"/>
      <c r="FK788" s="33"/>
      <c r="FL788" s="33"/>
      <c r="FM788" s="33"/>
      <c r="FN788" s="33"/>
      <c r="FO788" s="33"/>
      <c r="FP788" s="33"/>
      <c r="FQ788" s="33"/>
      <c r="FR788" s="33"/>
      <c r="FS788" s="33"/>
      <c r="FT788" s="33"/>
      <c r="FU788" s="33"/>
      <c r="FV788" s="33"/>
      <c r="FW788" s="33"/>
      <c r="FX788" s="33"/>
      <c r="FY788" s="33"/>
      <c r="FZ788" s="33"/>
      <c r="GA788" s="33"/>
      <c r="GB788" s="33"/>
      <c r="GC788" s="33"/>
      <c r="GD788" s="33"/>
      <c r="GE788" s="33"/>
      <c r="GF788" s="33"/>
      <c r="GG788" s="33"/>
      <c r="GH788" s="33"/>
      <c r="GI788" s="33"/>
      <c r="GJ788" s="33"/>
      <c r="GK788" s="33"/>
      <c r="GL788" s="33"/>
      <c r="GM788" s="33"/>
      <c r="GN788" s="33"/>
      <c r="GO788" s="33"/>
      <c r="GP788" s="33"/>
      <c r="GQ788" s="33"/>
      <c r="GR788" s="33"/>
      <c r="GS788" s="33"/>
      <c r="GT788" s="33"/>
      <c r="GU788" s="33"/>
      <c r="GV788" s="33"/>
      <c r="GW788" s="33"/>
      <c r="GX788" s="33"/>
      <c r="GY788" s="33"/>
      <c r="GZ788" s="33"/>
      <c r="HA788" s="33"/>
      <c r="HB788" s="33"/>
      <c r="HC788" s="33"/>
      <c r="HD788" s="33"/>
      <c r="HE788" s="33"/>
      <c r="HF788" s="33"/>
      <c r="HG788" s="33"/>
      <c r="HH788" s="33"/>
      <c r="HI788" s="33"/>
      <c r="HJ788" s="33"/>
      <c r="HK788" s="33"/>
      <c r="HL788" s="33"/>
      <c r="HM788" s="33"/>
      <c r="HN788" s="33"/>
      <c r="HO788" s="33"/>
      <c r="HP788" s="33"/>
      <c r="HQ788" s="33"/>
      <c r="HR788" s="33"/>
      <c r="HS788" s="33"/>
      <c r="HT788" s="33"/>
      <c r="HU788" s="33"/>
      <c r="HV788" s="33"/>
      <c r="HW788" s="33"/>
      <c r="HX788" s="33"/>
      <c r="HY788" s="33"/>
      <c r="HZ788" s="33"/>
      <c r="IA788" s="33"/>
      <c r="IB788" s="44"/>
    </row>
    <row r="789" spans="2:243" s="40" customFormat="1" ht="63" x14ac:dyDescent="0.25">
      <c r="B789" s="177"/>
      <c r="C789" s="34">
        <v>155</v>
      </c>
      <c r="D789" s="46" t="s">
        <v>2986</v>
      </c>
      <c r="E789" s="41" t="s">
        <v>364</v>
      </c>
      <c r="F789" s="47" t="s">
        <v>656</v>
      </c>
      <c r="G789" s="48" t="s">
        <v>657</v>
      </c>
      <c r="H789" s="49">
        <v>41555</v>
      </c>
      <c r="I789" s="142">
        <v>45658</v>
      </c>
      <c r="J789" s="50">
        <v>41871</v>
      </c>
      <c r="K789" s="42" t="s">
        <v>2354</v>
      </c>
    </row>
    <row r="790" spans="2:243" s="40" customFormat="1" ht="63" x14ac:dyDescent="0.25">
      <c r="B790" s="177"/>
      <c r="C790" s="34">
        <v>156</v>
      </c>
      <c r="D790" s="46" t="s">
        <v>2895</v>
      </c>
      <c r="E790" s="41" t="s">
        <v>174</v>
      </c>
      <c r="F790" s="47" t="s">
        <v>763</v>
      </c>
      <c r="G790" s="48" t="s">
        <v>764</v>
      </c>
      <c r="H790" s="49">
        <v>41722</v>
      </c>
      <c r="I790" s="142">
        <v>37829</v>
      </c>
      <c r="J790" s="50">
        <v>41873</v>
      </c>
      <c r="K790" s="42" t="s">
        <v>2355</v>
      </c>
    </row>
    <row r="791" spans="2:243" s="40" customFormat="1" ht="47.25" x14ac:dyDescent="0.25">
      <c r="B791" s="177"/>
      <c r="C791" s="34">
        <v>157</v>
      </c>
      <c r="D791" s="46" t="s">
        <v>2967</v>
      </c>
      <c r="E791" s="41" t="s">
        <v>174</v>
      </c>
      <c r="F791" s="47" t="s">
        <v>825</v>
      </c>
      <c r="G791" s="48" t="s">
        <v>826</v>
      </c>
      <c r="H791" s="49">
        <v>41442</v>
      </c>
      <c r="I791" s="142">
        <v>15000</v>
      </c>
      <c r="J791" s="50">
        <v>41876</v>
      </c>
      <c r="K791" s="42" t="s">
        <v>2356</v>
      </c>
    </row>
    <row r="792" spans="2:243" s="40" customFormat="1" ht="47.25" x14ac:dyDescent="0.25">
      <c r="B792" s="177"/>
      <c r="C792" s="34">
        <v>158</v>
      </c>
      <c r="D792" s="46" t="s">
        <v>2916</v>
      </c>
      <c r="E792" s="41" t="s">
        <v>480</v>
      </c>
      <c r="F792" s="47" t="s">
        <v>698</v>
      </c>
      <c r="G792" s="48" t="s">
        <v>699</v>
      </c>
      <c r="H792" s="49">
        <v>40785</v>
      </c>
      <c r="I792" s="142">
        <v>73034</v>
      </c>
      <c r="J792" s="50">
        <v>41876</v>
      </c>
      <c r="K792" s="42" t="s">
        <v>2242</v>
      </c>
    </row>
    <row r="793" spans="2:243" s="40" customFormat="1" ht="63" x14ac:dyDescent="0.25">
      <c r="B793" s="177"/>
      <c r="C793" s="34">
        <v>159</v>
      </c>
      <c r="D793" s="46" t="s">
        <v>2854</v>
      </c>
      <c r="E793" s="41" t="s">
        <v>9</v>
      </c>
      <c r="F793" s="47" t="s">
        <v>65</v>
      </c>
      <c r="G793" s="48" t="s">
        <v>66</v>
      </c>
      <c r="H793" s="49">
        <v>41851</v>
      </c>
      <c r="I793" s="142">
        <v>674000</v>
      </c>
      <c r="J793" s="50">
        <v>41877</v>
      </c>
      <c r="K793" s="42" t="s">
        <v>2357</v>
      </c>
      <c r="IB793" s="39"/>
    </row>
    <row r="794" spans="2:243" s="40" customFormat="1" ht="189" x14ac:dyDescent="0.25">
      <c r="B794" s="177"/>
      <c r="C794" s="34">
        <v>160</v>
      </c>
      <c r="D794" s="46" t="s">
        <v>2917</v>
      </c>
      <c r="E794" s="35" t="s">
        <v>1243</v>
      </c>
      <c r="F794" s="47" t="s">
        <v>499</v>
      </c>
      <c r="G794" s="48" t="s">
        <v>500</v>
      </c>
      <c r="H794" s="49">
        <v>40302</v>
      </c>
      <c r="I794" s="142">
        <v>25276</v>
      </c>
      <c r="J794" s="50">
        <v>41880</v>
      </c>
      <c r="K794" s="42" t="s">
        <v>2358</v>
      </c>
    </row>
    <row r="795" spans="2:243" s="40" customFormat="1" ht="141.75" x14ac:dyDescent="0.25">
      <c r="B795" s="177"/>
      <c r="C795" s="34">
        <v>161</v>
      </c>
      <c r="D795" s="46" t="s">
        <v>3159</v>
      </c>
      <c r="E795" s="41" t="s">
        <v>692</v>
      </c>
      <c r="F795" s="47" t="s">
        <v>693</v>
      </c>
      <c r="G795" s="166" t="s">
        <v>4391</v>
      </c>
      <c r="H795" s="152">
        <v>41882</v>
      </c>
      <c r="I795" s="167">
        <v>222499</v>
      </c>
      <c r="J795" s="50">
        <v>41882</v>
      </c>
      <c r="K795" s="42" t="s">
        <v>2359</v>
      </c>
      <c r="IB795" s="44"/>
    </row>
    <row r="796" spans="2:243" s="40" customFormat="1" ht="63" x14ac:dyDescent="0.25">
      <c r="B796" s="177"/>
      <c r="C796" s="34">
        <v>162</v>
      </c>
      <c r="D796" s="46" t="s">
        <v>2883</v>
      </c>
      <c r="E796" s="41" t="s">
        <v>769</v>
      </c>
      <c r="F796" s="47" t="s">
        <v>770</v>
      </c>
      <c r="G796" s="151" t="s">
        <v>4397</v>
      </c>
      <c r="H796" s="152">
        <v>41883</v>
      </c>
      <c r="I796" s="142">
        <v>8435</v>
      </c>
      <c r="J796" s="50">
        <v>41883</v>
      </c>
      <c r="K796" s="42" t="s">
        <v>2360</v>
      </c>
    </row>
    <row r="797" spans="2:243" s="40" customFormat="1" ht="63" x14ac:dyDescent="0.25">
      <c r="B797" s="177"/>
      <c r="C797" s="34">
        <v>163</v>
      </c>
      <c r="D797" s="46" t="s">
        <v>2883</v>
      </c>
      <c r="E797" s="41" t="s">
        <v>713</v>
      </c>
      <c r="F797" s="47" t="s">
        <v>714</v>
      </c>
      <c r="G797" s="151" t="s">
        <v>4396</v>
      </c>
      <c r="H797" s="152">
        <v>41881</v>
      </c>
      <c r="I797" s="142">
        <v>20000</v>
      </c>
      <c r="J797" s="50">
        <v>41883</v>
      </c>
      <c r="K797" s="42" t="s">
        <v>2060</v>
      </c>
    </row>
    <row r="798" spans="2:243" s="40" customFormat="1" ht="110.25" x14ac:dyDescent="0.25">
      <c r="B798" s="177"/>
      <c r="C798" s="34">
        <v>164</v>
      </c>
      <c r="D798" s="46" t="s">
        <v>3109</v>
      </c>
      <c r="E798" s="41" t="s">
        <v>4</v>
      </c>
      <c r="F798" s="47" t="s">
        <v>220</v>
      </c>
      <c r="G798" s="48" t="s">
        <v>221</v>
      </c>
      <c r="H798" s="49">
        <v>40973</v>
      </c>
      <c r="I798" s="142">
        <v>250000</v>
      </c>
      <c r="J798" s="50">
        <v>41883</v>
      </c>
      <c r="K798" s="42" t="s">
        <v>1927</v>
      </c>
      <c r="IB798" s="44"/>
      <c r="IC798" s="44"/>
      <c r="ID798" s="44"/>
      <c r="IE798" s="44"/>
      <c r="IF798" s="44"/>
      <c r="IG798" s="44"/>
      <c r="IH798" s="44"/>
      <c r="II798" s="44"/>
    </row>
    <row r="799" spans="2:243" s="40" customFormat="1" ht="141.75" x14ac:dyDescent="0.25">
      <c r="B799" s="177"/>
      <c r="C799" s="34">
        <v>165</v>
      </c>
      <c r="D799" s="46" t="s">
        <v>2833</v>
      </c>
      <c r="E799" s="41" t="s">
        <v>550</v>
      </c>
      <c r="F799" s="47" t="s">
        <v>553</v>
      </c>
      <c r="G799" s="48" t="s">
        <v>554</v>
      </c>
      <c r="H799" s="49">
        <v>41885</v>
      </c>
      <c r="I799" s="142">
        <v>31760</v>
      </c>
      <c r="J799" s="50">
        <v>41885</v>
      </c>
      <c r="K799" s="42" t="s">
        <v>2361</v>
      </c>
    </row>
    <row r="800" spans="2:243" s="40" customFormat="1" ht="63" x14ac:dyDescent="0.25">
      <c r="B800" s="177"/>
      <c r="C800" s="34">
        <v>166</v>
      </c>
      <c r="D800" s="46" t="s">
        <v>2854</v>
      </c>
      <c r="E800" s="41" t="s">
        <v>715</v>
      </c>
      <c r="F800" s="47" t="s">
        <v>716</v>
      </c>
      <c r="G800" s="48" t="s">
        <v>717</v>
      </c>
      <c r="H800" s="49">
        <v>41701</v>
      </c>
      <c r="I800" s="142">
        <v>102248</v>
      </c>
      <c r="J800" s="50">
        <v>41885</v>
      </c>
      <c r="K800" s="42" t="s">
        <v>2362</v>
      </c>
    </row>
    <row r="801" spans="2:243" s="40" customFormat="1" ht="63" x14ac:dyDescent="0.25">
      <c r="B801" s="177"/>
      <c r="C801" s="34">
        <v>167</v>
      </c>
      <c r="D801" s="46" t="s">
        <v>3089</v>
      </c>
      <c r="E801" s="41" t="s">
        <v>776</v>
      </c>
      <c r="F801" s="47" t="s">
        <v>777</v>
      </c>
      <c r="G801" s="151" t="s">
        <v>4398</v>
      </c>
      <c r="H801" s="152">
        <v>41885</v>
      </c>
      <c r="I801" s="142">
        <v>36708</v>
      </c>
      <c r="J801" s="50">
        <v>41885</v>
      </c>
      <c r="K801" s="42" t="s">
        <v>2363</v>
      </c>
    </row>
    <row r="802" spans="2:243" s="40" customFormat="1" ht="63" x14ac:dyDescent="0.25">
      <c r="B802" s="177"/>
      <c r="C802" s="34">
        <v>168</v>
      </c>
      <c r="D802" s="46" t="s">
        <v>2989</v>
      </c>
      <c r="E802" s="41" t="s">
        <v>9</v>
      </c>
      <c r="F802" s="47" t="s">
        <v>102</v>
      </c>
      <c r="G802" s="48" t="s">
        <v>103</v>
      </c>
      <c r="H802" s="49">
        <v>41865</v>
      </c>
      <c r="I802" s="142">
        <v>1000000</v>
      </c>
      <c r="J802" s="50">
        <v>41886</v>
      </c>
      <c r="K802" s="42" t="s">
        <v>1910</v>
      </c>
    </row>
    <row r="803" spans="2:243" s="40" customFormat="1" ht="47.25" x14ac:dyDescent="0.25">
      <c r="B803" s="177"/>
      <c r="C803" s="34">
        <v>169</v>
      </c>
      <c r="D803" s="62" t="s">
        <v>3061</v>
      </c>
      <c r="E803" s="45" t="s">
        <v>1250</v>
      </c>
      <c r="F803" s="18" t="s">
        <v>1318</v>
      </c>
      <c r="G803" s="62" t="s">
        <v>4399</v>
      </c>
      <c r="H803" s="38">
        <v>41887</v>
      </c>
      <c r="I803" s="137">
        <v>23596</v>
      </c>
      <c r="J803" s="89">
        <v>41887</v>
      </c>
      <c r="K803" s="42" t="s">
        <v>2364</v>
      </c>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c r="AS803" s="33"/>
      <c r="AT803" s="33"/>
      <c r="AU803" s="33"/>
      <c r="AV803" s="33"/>
      <c r="AW803" s="33"/>
      <c r="AX803" s="33"/>
      <c r="AY803" s="33"/>
      <c r="AZ803" s="33"/>
      <c r="BA803" s="33"/>
      <c r="BB803" s="33"/>
      <c r="BC803" s="33"/>
      <c r="BD803" s="33"/>
      <c r="BE803" s="33"/>
      <c r="BF803" s="33"/>
      <c r="BG803" s="33"/>
      <c r="BH803" s="33"/>
      <c r="BI803" s="33"/>
      <c r="BJ803" s="33"/>
      <c r="BK803" s="33"/>
      <c r="BL803" s="33"/>
      <c r="BM803" s="33"/>
      <c r="BN803" s="33"/>
      <c r="BO803" s="33"/>
      <c r="BP803" s="33"/>
      <c r="BQ803" s="33"/>
      <c r="BR803" s="33"/>
      <c r="BS803" s="33"/>
      <c r="BT803" s="33"/>
      <c r="BU803" s="33"/>
      <c r="BV803" s="33"/>
      <c r="BW803" s="33"/>
      <c r="BX803" s="33"/>
      <c r="BY803" s="33"/>
      <c r="BZ803" s="33"/>
      <c r="CA803" s="33"/>
      <c r="CB803" s="33"/>
      <c r="CC803" s="33"/>
      <c r="CD803" s="33"/>
      <c r="CE803" s="33"/>
      <c r="CF803" s="33"/>
      <c r="CG803" s="33"/>
      <c r="CH803" s="33"/>
      <c r="CI803" s="33"/>
      <c r="CJ803" s="33"/>
      <c r="CK803" s="33"/>
      <c r="CL803" s="33"/>
      <c r="CM803" s="33"/>
      <c r="CN803" s="33"/>
      <c r="CO803" s="33"/>
      <c r="CP803" s="33"/>
      <c r="CQ803" s="33"/>
      <c r="CR803" s="33"/>
      <c r="CS803" s="33"/>
      <c r="CT803" s="33"/>
      <c r="CU803" s="33"/>
      <c r="CV803" s="33"/>
      <c r="CW803" s="33"/>
      <c r="CX803" s="33"/>
      <c r="CY803" s="33"/>
      <c r="CZ803" s="33"/>
      <c r="DA803" s="33"/>
      <c r="DB803" s="33"/>
      <c r="DC803" s="33"/>
      <c r="DD803" s="33"/>
      <c r="DE803" s="33"/>
      <c r="DF803" s="33"/>
      <c r="DG803" s="33"/>
      <c r="DH803" s="33"/>
      <c r="DI803" s="33"/>
      <c r="DJ803" s="33"/>
      <c r="DK803" s="33"/>
      <c r="DL803" s="33"/>
      <c r="DM803" s="33"/>
      <c r="DN803" s="33"/>
      <c r="DO803" s="33"/>
      <c r="DP803" s="33"/>
      <c r="DQ803" s="33"/>
      <c r="DR803" s="33"/>
      <c r="DS803" s="33"/>
      <c r="DT803" s="33"/>
      <c r="DU803" s="33"/>
      <c r="DV803" s="33"/>
      <c r="DW803" s="33"/>
      <c r="DX803" s="33"/>
      <c r="DY803" s="33"/>
      <c r="DZ803" s="33"/>
      <c r="EA803" s="33"/>
      <c r="EB803" s="33"/>
      <c r="EC803" s="33"/>
      <c r="ED803" s="33"/>
      <c r="EE803" s="33"/>
      <c r="EF803" s="33"/>
      <c r="EG803" s="33"/>
      <c r="EH803" s="33"/>
      <c r="EI803" s="33"/>
      <c r="EJ803" s="33"/>
      <c r="EK803" s="33"/>
      <c r="EL803" s="33"/>
      <c r="EM803" s="33"/>
      <c r="EN803" s="33"/>
      <c r="EO803" s="33"/>
      <c r="EP803" s="33"/>
      <c r="EQ803" s="33"/>
      <c r="ER803" s="33"/>
      <c r="ES803" s="33"/>
      <c r="ET803" s="33"/>
      <c r="EU803" s="33"/>
      <c r="EV803" s="33"/>
      <c r="EW803" s="33"/>
      <c r="EX803" s="33"/>
      <c r="EY803" s="33"/>
      <c r="EZ803" s="33"/>
      <c r="FA803" s="33"/>
      <c r="FB803" s="33"/>
      <c r="FC803" s="33"/>
      <c r="FD803" s="33"/>
      <c r="FE803" s="33"/>
      <c r="FF803" s="33"/>
      <c r="FG803" s="33"/>
      <c r="FH803" s="33"/>
      <c r="FI803" s="33"/>
      <c r="FJ803" s="33"/>
      <c r="FK803" s="33"/>
      <c r="FL803" s="33"/>
      <c r="FM803" s="33"/>
      <c r="FN803" s="33"/>
      <c r="FO803" s="33"/>
      <c r="FP803" s="33"/>
      <c r="FQ803" s="33"/>
      <c r="FR803" s="33"/>
      <c r="FS803" s="33"/>
      <c r="FT803" s="33"/>
      <c r="FU803" s="33"/>
      <c r="FV803" s="33"/>
      <c r="FW803" s="33"/>
      <c r="FX803" s="33"/>
      <c r="FY803" s="33"/>
      <c r="FZ803" s="33"/>
      <c r="GA803" s="33"/>
      <c r="GB803" s="33"/>
      <c r="GC803" s="33"/>
      <c r="GD803" s="33"/>
      <c r="GE803" s="33"/>
      <c r="GF803" s="33"/>
      <c r="GG803" s="33"/>
      <c r="GH803" s="33"/>
      <c r="GI803" s="33"/>
      <c r="GJ803" s="33"/>
      <c r="GK803" s="33"/>
      <c r="GL803" s="33"/>
      <c r="GM803" s="33"/>
      <c r="GN803" s="33"/>
      <c r="GO803" s="33"/>
      <c r="GP803" s="33"/>
      <c r="GQ803" s="33"/>
      <c r="GR803" s="33"/>
      <c r="GS803" s="33"/>
      <c r="GT803" s="33"/>
      <c r="GU803" s="33"/>
      <c r="GV803" s="33"/>
      <c r="GW803" s="33"/>
      <c r="GX803" s="33"/>
      <c r="GY803" s="33"/>
      <c r="GZ803" s="33"/>
      <c r="HA803" s="33"/>
      <c r="HB803" s="33"/>
      <c r="HC803" s="33"/>
      <c r="HD803" s="33"/>
      <c r="HE803" s="33"/>
      <c r="HF803" s="33"/>
      <c r="HG803" s="33"/>
      <c r="HH803" s="33"/>
      <c r="HI803" s="33"/>
      <c r="HJ803" s="33"/>
      <c r="HK803" s="33"/>
      <c r="HL803" s="33"/>
      <c r="HM803" s="33"/>
      <c r="HN803" s="33"/>
      <c r="HO803" s="33"/>
      <c r="HP803" s="33"/>
      <c r="HQ803" s="33"/>
      <c r="HR803" s="33"/>
      <c r="HS803" s="33"/>
      <c r="HT803" s="33"/>
      <c r="HU803" s="33"/>
      <c r="HV803" s="33"/>
      <c r="HW803" s="33"/>
      <c r="HX803" s="33"/>
      <c r="HY803" s="33"/>
      <c r="HZ803" s="33"/>
      <c r="IA803" s="33"/>
    </row>
    <row r="804" spans="2:243" s="40" customFormat="1" ht="63" x14ac:dyDescent="0.25">
      <c r="B804" s="177"/>
      <c r="C804" s="34">
        <v>170</v>
      </c>
      <c r="D804" s="46" t="s">
        <v>2903</v>
      </c>
      <c r="E804" s="41" t="s">
        <v>4</v>
      </c>
      <c r="F804" s="47" t="s">
        <v>759</v>
      </c>
      <c r="G804" s="48" t="s">
        <v>760</v>
      </c>
      <c r="H804" s="49">
        <v>41858</v>
      </c>
      <c r="I804" s="142">
        <v>48899</v>
      </c>
      <c r="J804" s="50">
        <v>41890</v>
      </c>
      <c r="K804" s="42" t="s">
        <v>2365</v>
      </c>
    </row>
    <row r="805" spans="2:243" s="40" customFormat="1" ht="63" x14ac:dyDescent="0.25">
      <c r="B805" s="177"/>
      <c r="C805" s="34">
        <v>171</v>
      </c>
      <c r="D805" s="35" t="s">
        <v>2834</v>
      </c>
      <c r="E805" s="35" t="s">
        <v>1246</v>
      </c>
      <c r="F805" s="35" t="s">
        <v>1862</v>
      </c>
      <c r="G805" s="35" t="s">
        <v>4400</v>
      </c>
      <c r="H805" s="37">
        <v>41891</v>
      </c>
      <c r="I805" s="133">
        <v>53621</v>
      </c>
      <c r="J805" s="38">
        <v>41891</v>
      </c>
      <c r="K805" s="42" t="s">
        <v>2366</v>
      </c>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c r="AP805" s="44"/>
      <c r="AQ805" s="44"/>
      <c r="AR805" s="44"/>
      <c r="AS805" s="44"/>
      <c r="AT805" s="44"/>
      <c r="AU805" s="44"/>
      <c r="AV805" s="44"/>
      <c r="AW805" s="44"/>
      <c r="AX805" s="44"/>
      <c r="AY805" s="44"/>
      <c r="AZ805" s="44"/>
      <c r="BA805" s="44"/>
      <c r="BB805" s="44"/>
      <c r="BC805" s="44"/>
      <c r="BD805" s="44"/>
      <c r="BE805" s="44"/>
      <c r="BF805" s="44"/>
      <c r="BG805" s="44"/>
      <c r="BH805" s="44"/>
      <c r="BI805" s="44"/>
      <c r="BJ805" s="44"/>
      <c r="BK805" s="44"/>
      <c r="BL805" s="44"/>
      <c r="BM805" s="44"/>
      <c r="BN805" s="44"/>
      <c r="BO805" s="44"/>
      <c r="BP805" s="44"/>
      <c r="BQ805" s="44"/>
      <c r="BR805" s="44"/>
      <c r="BS805" s="44"/>
      <c r="BT805" s="44"/>
      <c r="BU805" s="44"/>
      <c r="BV805" s="44"/>
      <c r="BW805" s="44"/>
      <c r="BX805" s="44"/>
      <c r="BY805" s="44"/>
      <c r="BZ805" s="44"/>
      <c r="CA805" s="44"/>
      <c r="CB805" s="44"/>
      <c r="CC805" s="44"/>
      <c r="CD805" s="44"/>
      <c r="CE805" s="44"/>
      <c r="CF805" s="44"/>
      <c r="CG805" s="44"/>
      <c r="CH805" s="44"/>
      <c r="CI805" s="44"/>
      <c r="CJ805" s="44"/>
      <c r="CK805" s="44"/>
      <c r="CL805" s="44"/>
      <c r="CM805" s="44"/>
      <c r="CN805" s="44"/>
      <c r="CO805" s="44"/>
      <c r="CP805" s="44"/>
      <c r="CQ805" s="44"/>
      <c r="CR805" s="44"/>
      <c r="CS805" s="44"/>
      <c r="CT805" s="44"/>
      <c r="CU805" s="44"/>
      <c r="CV805" s="44"/>
      <c r="CW805" s="44"/>
      <c r="CX805" s="44"/>
      <c r="CY805" s="44"/>
      <c r="CZ805" s="44"/>
      <c r="DA805" s="44"/>
      <c r="DB805" s="44"/>
      <c r="DC805" s="44"/>
      <c r="DD805" s="44"/>
      <c r="DE805" s="44"/>
      <c r="DF805" s="44"/>
      <c r="DG805" s="44"/>
      <c r="DH805" s="44"/>
      <c r="DI805" s="44"/>
      <c r="DJ805" s="44"/>
      <c r="DK805" s="44"/>
      <c r="DL805" s="44"/>
      <c r="DM805" s="44"/>
      <c r="DN805" s="44"/>
      <c r="DO805" s="44"/>
      <c r="DP805" s="44"/>
      <c r="DQ805" s="44"/>
      <c r="DR805" s="44"/>
      <c r="DS805" s="44"/>
      <c r="DT805" s="44"/>
      <c r="DU805" s="44"/>
      <c r="DV805" s="44"/>
      <c r="DW805" s="44"/>
      <c r="DX805" s="44"/>
      <c r="DY805" s="44"/>
      <c r="DZ805" s="44"/>
      <c r="EA805" s="44"/>
      <c r="EB805" s="44"/>
      <c r="EC805" s="44"/>
      <c r="ED805" s="44"/>
      <c r="EE805" s="44"/>
      <c r="EF805" s="44"/>
      <c r="EG805" s="44"/>
      <c r="EH805" s="44"/>
      <c r="EI805" s="44"/>
      <c r="EJ805" s="44"/>
      <c r="EK805" s="44"/>
      <c r="EL805" s="44"/>
      <c r="EM805" s="44"/>
      <c r="EN805" s="44"/>
      <c r="EO805" s="44"/>
      <c r="EP805" s="44"/>
      <c r="EQ805" s="44"/>
      <c r="ER805" s="44"/>
      <c r="ES805" s="44"/>
      <c r="ET805" s="44"/>
      <c r="EU805" s="44"/>
      <c r="EV805" s="44"/>
      <c r="EW805" s="44"/>
      <c r="EX805" s="44"/>
      <c r="EY805" s="44"/>
      <c r="EZ805" s="44"/>
      <c r="FA805" s="44"/>
      <c r="FB805" s="44"/>
      <c r="FC805" s="44"/>
      <c r="FD805" s="44"/>
      <c r="FE805" s="44"/>
      <c r="FF805" s="44"/>
      <c r="FG805" s="44"/>
      <c r="FH805" s="44"/>
      <c r="FI805" s="44"/>
      <c r="FJ805" s="44"/>
      <c r="FK805" s="44"/>
      <c r="FL805" s="44"/>
      <c r="FM805" s="44"/>
      <c r="FN805" s="44"/>
      <c r="FO805" s="44"/>
      <c r="FP805" s="44"/>
      <c r="FQ805" s="44"/>
      <c r="FR805" s="44"/>
      <c r="FS805" s="44"/>
      <c r="FT805" s="44"/>
      <c r="FU805" s="44"/>
      <c r="FV805" s="44"/>
      <c r="FW805" s="44"/>
      <c r="FX805" s="44"/>
      <c r="FY805" s="44"/>
      <c r="FZ805" s="44"/>
      <c r="GA805" s="44"/>
      <c r="GB805" s="44"/>
      <c r="GC805" s="44"/>
      <c r="GD805" s="44"/>
      <c r="GE805" s="44"/>
      <c r="GF805" s="44"/>
      <c r="GG805" s="44"/>
      <c r="GH805" s="44"/>
      <c r="GI805" s="44"/>
      <c r="GJ805" s="44"/>
      <c r="GK805" s="44"/>
      <c r="GL805" s="44"/>
      <c r="GM805" s="44"/>
      <c r="GN805" s="44"/>
      <c r="GO805" s="44"/>
      <c r="GP805" s="44"/>
      <c r="GQ805" s="44"/>
      <c r="GR805" s="44"/>
      <c r="GS805" s="44"/>
      <c r="GT805" s="44"/>
      <c r="GU805" s="44"/>
      <c r="GV805" s="44"/>
      <c r="GW805" s="44"/>
      <c r="GX805" s="44"/>
      <c r="GY805" s="44"/>
      <c r="GZ805" s="44"/>
      <c r="HA805" s="44"/>
      <c r="HB805" s="44"/>
      <c r="HC805" s="44"/>
      <c r="HD805" s="44"/>
      <c r="HE805" s="44"/>
      <c r="HF805" s="44"/>
      <c r="HG805" s="44"/>
      <c r="HH805" s="44"/>
      <c r="HI805" s="44"/>
      <c r="HJ805" s="44"/>
      <c r="HK805" s="44"/>
      <c r="HL805" s="44"/>
      <c r="HM805" s="44"/>
      <c r="HN805" s="44"/>
      <c r="HO805" s="44"/>
      <c r="HP805" s="44"/>
      <c r="HQ805" s="44"/>
      <c r="HR805" s="44"/>
      <c r="HS805" s="44"/>
      <c r="HT805" s="44"/>
      <c r="HU805" s="44"/>
      <c r="HV805" s="44"/>
      <c r="HW805" s="44"/>
      <c r="HX805" s="44"/>
      <c r="HY805" s="44"/>
      <c r="HZ805" s="44"/>
      <c r="IA805" s="44"/>
    </row>
    <row r="806" spans="2:243" s="40" customFormat="1" ht="47.25" x14ac:dyDescent="0.25">
      <c r="B806" s="177"/>
      <c r="C806" s="34">
        <v>172</v>
      </c>
      <c r="D806" s="46" t="s">
        <v>2861</v>
      </c>
      <c r="E806" s="41" t="s">
        <v>782</v>
      </c>
      <c r="F806" s="47" t="s">
        <v>783</v>
      </c>
      <c r="G806" s="151" t="s">
        <v>4401</v>
      </c>
      <c r="H806" s="152">
        <v>41891</v>
      </c>
      <c r="I806" s="142">
        <v>60000</v>
      </c>
      <c r="J806" s="50">
        <v>41891</v>
      </c>
      <c r="K806" s="42" t="s">
        <v>2367</v>
      </c>
    </row>
    <row r="807" spans="2:243" s="40" customFormat="1" ht="94.5" x14ac:dyDescent="0.25">
      <c r="B807" s="177"/>
      <c r="C807" s="34">
        <v>173</v>
      </c>
      <c r="D807" s="46" t="s">
        <v>3030</v>
      </c>
      <c r="E807" s="41" t="s">
        <v>4</v>
      </c>
      <c r="F807" s="47" t="s">
        <v>92</v>
      </c>
      <c r="G807" s="48" t="s">
        <v>93</v>
      </c>
      <c r="H807" s="49">
        <v>41607</v>
      </c>
      <c r="I807" s="142">
        <v>950000</v>
      </c>
      <c r="J807" s="50">
        <v>41891</v>
      </c>
      <c r="K807" s="42" t="s">
        <v>2368</v>
      </c>
    </row>
    <row r="808" spans="2:243" s="40" customFormat="1" ht="47.25" x14ac:dyDescent="0.25">
      <c r="B808" s="177"/>
      <c r="C808" s="34">
        <v>174</v>
      </c>
      <c r="D808" s="56" t="s">
        <v>2865</v>
      </c>
      <c r="E808" s="42" t="s">
        <v>1304</v>
      </c>
      <c r="F808" s="35" t="s">
        <v>1305</v>
      </c>
      <c r="G808" s="165" t="s">
        <v>4402</v>
      </c>
      <c r="H808" s="154">
        <v>41891</v>
      </c>
      <c r="I808" s="133">
        <v>74540</v>
      </c>
      <c r="J808" s="43">
        <v>41891</v>
      </c>
      <c r="K808" s="42" t="s">
        <v>2369</v>
      </c>
      <c r="IC808" s="44"/>
      <c r="ID808" s="44"/>
      <c r="IE808" s="44"/>
      <c r="IF808" s="44"/>
      <c r="IG808" s="44"/>
      <c r="IH808" s="44"/>
      <c r="II808" s="44"/>
    </row>
    <row r="809" spans="2:243" s="40" customFormat="1" ht="47.25" x14ac:dyDescent="0.25">
      <c r="B809" s="177"/>
      <c r="C809" s="34">
        <v>175</v>
      </c>
      <c r="D809" s="35" t="s">
        <v>3019</v>
      </c>
      <c r="E809" s="35" t="s">
        <v>1243</v>
      </c>
      <c r="F809" s="35" t="s">
        <v>1864</v>
      </c>
      <c r="G809" s="35" t="s">
        <v>4403</v>
      </c>
      <c r="H809" s="37">
        <v>41891</v>
      </c>
      <c r="I809" s="133">
        <v>17316.849999999999</v>
      </c>
      <c r="J809" s="38">
        <v>41891</v>
      </c>
      <c r="K809" s="42" t="s">
        <v>2370</v>
      </c>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c r="AP809" s="44"/>
      <c r="AQ809" s="44"/>
      <c r="AR809" s="44"/>
      <c r="AS809" s="44"/>
      <c r="AT809" s="44"/>
      <c r="AU809" s="44"/>
      <c r="AV809" s="44"/>
      <c r="AW809" s="44"/>
      <c r="AX809" s="44"/>
      <c r="AY809" s="44"/>
      <c r="AZ809" s="44"/>
      <c r="BA809" s="44"/>
      <c r="BB809" s="44"/>
      <c r="BC809" s="44"/>
      <c r="BD809" s="44"/>
      <c r="BE809" s="44"/>
      <c r="BF809" s="44"/>
      <c r="BG809" s="44"/>
      <c r="BH809" s="44"/>
      <c r="BI809" s="44"/>
      <c r="BJ809" s="44"/>
      <c r="BK809" s="44"/>
      <c r="BL809" s="44"/>
      <c r="BM809" s="44"/>
      <c r="BN809" s="44"/>
      <c r="BO809" s="44"/>
      <c r="BP809" s="44"/>
      <c r="BQ809" s="44"/>
      <c r="BR809" s="44"/>
      <c r="BS809" s="44"/>
      <c r="BT809" s="44"/>
      <c r="BU809" s="44"/>
      <c r="BV809" s="44"/>
      <c r="BW809" s="44"/>
      <c r="BX809" s="44"/>
      <c r="BY809" s="44"/>
      <c r="BZ809" s="44"/>
      <c r="CA809" s="44"/>
      <c r="CB809" s="44"/>
      <c r="CC809" s="44"/>
      <c r="CD809" s="44"/>
      <c r="CE809" s="44"/>
      <c r="CF809" s="44"/>
      <c r="CG809" s="44"/>
      <c r="CH809" s="44"/>
      <c r="CI809" s="44"/>
      <c r="CJ809" s="44"/>
      <c r="CK809" s="44"/>
      <c r="CL809" s="44"/>
      <c r="CM809" s="44"/>
      <c r="CN809" s="44"/>
      <c r="CO809" s="44"/>
      <c r="CP809" s="44"/>
      <c r="CQ809" s="44"/>
      <c r="CR809" s="44"/>
      <c r="CS809" s="44"/>
      <c r="CT809" s="44"/>
      <c r="CU809" s="44"/>
      <c r="CV809" s="44"/>
      <c r="CW809" s="44"/>
      <c r="CX809" s="44"/>
      <c r="CY809" s="44"/>
      <c r="CZ809" s="44"/>
      <c r="DA809" s="44"/>
      <c r="DB809" s="44"/>
      <c r="DC809" s="44"/>
      <c r="DD809" s="44"/>
      <c r="DE809" s="44"/>
      <c r="DF809" s="44"/>
      <c r="DG809" s="44"/>
      <c r="DH809" s="44"/>
      <c r="DI809" s="44"/>
      <c r="DJ809" s="44"/>
      <c r="DK809" s="44"/>
      <c r="DL809" s="44"/>
      <c r="DM809" s="44"/>
      <c r="DN809" s="44"/>
      <c r="DO809" s="44"/>
      <c r="DP809" s="44"/>
      <c r="DQ809" s="44"/>
      <c r="DR809" s="44"/>
      <c r="DS809" s="44"/>
      <c r="DT809" s="44"/>
      <c r="DU809" s="44"/>
      <c r="DV809" s="44"/>
      <c r="DW809" s="44"/>
      <c r="DX809" s="44"/>
      <c r="DY809" s="44"/>
      <c r="DZ809" s="44"/>
      <c r="EA809" s="44"/>
      <c r="EB809" s="44"/>
      <c r="EC809" s="44"/>
      <c r="ED809" s="44"/>
      <c r="EE809" s="44"/>
      <c r="EF809" s="44"/>
      <c r="EG809" s="44"/>
      <c r="EH809" s="44"/>
      <c r="EI809" s="44"/>
      <c r="EJ809" s="44"/>
      <c r="EK809" s="44"/>
      <c r="EL809" s="44"/>
      <c r="EM809" s="44"/>
      <c r="EN809" s="44"/>
      <c r="EO809" s="44"/>
      <c r="EP809" s="44"/>
      <c r="EQ809" s="44"/>
      <c r="ER809" s="44"/>
      <c r="ES809" s="44"/>
      <c r="ET809" s="44"/>
      <c r="EU809" s="44"/>
      <c r="EV809" s="44"/>
      <c r="EW809" s="44"/>
      <c r="EX809" s="44"/>
      <c r="EY809" s="44"/>
      <c r="EZ809" s="44"/>
      <c r="FA809" s="44"/>
      <c r="FB809" s="44"/>
      <c r="FC809" s="44"/>
      <c r="FD809" s="44"/>
      <c r="FE809" s="44"/>
      <c r="FF809" s="44"/>
      <c r="FG809" s="44"/>
      <c r="FH809" s="44"/>
      <c r="FI809" s="44"/>
      <c r="FJ809" s="44"/>
      <c r="FK809" s="44"/>
      <c r="FL809" s="44"/>
      <c r="FM809" s="44"/>
      <c r="FN809" s="44"/>
      <c r="FO809" s="44"/>
      <c r="FP809" s="44"/>
      <c r="FQ809" s="44"/>
      <c r="FR809" s="44"/>
      <c r="FS809" s="44"/>
      <c r="FT809" s="44"/>
      <c r="FU809" s="44"/>
      <c r="FV809" s="44"/>
      <c r="FW809" s="44"/>
      <c r="FX809" s="44"/>
      <c r="FY809" s="44"/>
      <c r="FZ809" s="44"/>
      <c r="GA809" s="44"/>
      <c r="GB809" s="44"/>
      <c r="GC809" s="44"/>
      <c r="GD809" s="44"/>
      <c r="GE809" s="44"/>
      <c r="GF809" s="44"/>
      <c r="GG809" s="44"/>
      <c r="GH809" s="44"/>
      <c r="GI809" s="44"/>
      <c r="GJ809" s="44"/>
      <c r="GK809" s="44"/>
      <c r="GL809" s="44"/>
      <c r="GM809" s="44"/>
      <c r="GN809" s="44"/>
      <c r="GO809" s="44"/>
      <c r="GP809" s="44"/>
      <c r="GQ809" s="44"/>
      <c r="GR809" s="44"/>
      <c r="GS809" s="44"/>
      <c r="GT809" s="44"/>
      <c r="GU809" s="44"/>
      <c r="GV809" s="44"/>
      <c r="GW809" s="44"/>
      <c r="GX809" s="44"/>
      <c r="GY809" s="44"/>
      <c r="GZ809" s="44"/>
      <c r="HA809" s="44"/>
      <c r="HB809" s="44"/>
      <c r="HC809" s="44"/>
      <c r="HD809" s="44"/>
      <c r="HE809" s="44"/>
      <c r="HF809" s="44"/>
      <c r="HG809" s="44"/>
      <c r="HH809" s="44"/>
      <c r="HI809" s="44"/>
      <c r="HJ809" s="44"/>
      <c r="HK809" s="44"/>
      <c r="HL809" s="44"/>
      <c r="HM809" s="44"/>
      <c r="HN809" s="44"/>
      <c r="HO809" s="44"/>
      <c r="HP809" s="44"/>
      <c r="HQ809" s="44"/>
      <c r="HR809" s="44"/>
      <c r="HS809" s="44"/>
      <c r="HT809" s="44"/>
      <c r="HU809" s="44"/>
      <c r="HV809" s="44"/>
      <c r="HW809" s="44"/>
      <c r="HX809" s="44"/>
      <c r="HY809" s="44"/>
      <c r="HZ809" s="44"/>
      <c r="IA809" s="44"/>
    </row>
    <row r="810" spans="2:243" s="40" customFormat="1" ht="63" x14ac:dyDescent="0.25">
      <c r="B810" s="177"/>
      <c r="C810" s="34">
        <v>176</v>
      </c>
      <c r="D810" s="35" t="s">
        <v>3016</v>
      </c>
      <c r="E810" s="35" t="s">
        <v>1243</v>
      </c>
      <c r="F810" s="35" t="s">
        <v>1864</v>
      </c>
      <c r="G810" s="35" t="s">
        <v>4404</v>
      </c>
      <c r="H810" s="37">
        <v>41891</v>
      </c>
      <c r="I810" s="133">
        <v>37298.910000000003</v>
      </c>
      <c r="J810" s="38">
        <v>41891</v>
      </c>
      <c r="K810" s="42" t="s">
        <v>2371</v>
      </c>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c r="AP810" s="44"/>
      <c r="AQ810" s="44"/>
      <c r="AR810" s="44"/>
      <c r="AS810" s="44"/>
      <c r="AT810" s="44"/>
      <c r="AU810" s="44"/>
      <c r="AV810" s="44"/>
      <c r="AW810" s="44"/>
      <c r="AX810" s="44"/>
      <c r="AY810" s="44"/>
      <c r="AZ810" s="44"/>
      <c r="BA810" s="44"/>
      <c r="BB810" s="44"/>
      <c r="BC810" s="44"/>
      <c r="BD810" s="44"/>
      <c r="BE810" s="44"/>
      <c r="BF810" s="44"/>
      <c r="BG810" s="44"/>
      <c r="BH810" s="44"/>
      <c r="BI810" s="44"/>
      <c r="BJ810" s="44"/>
      <c r="BK810" s="44"/>
      <c r="BL810" s="44"/>
      <c r="BM810" s="44"/>
      <c r="BN810" s="44"/>
      <c r="BO810" s="44"/>
      <c r="BP810" s="44"/>
      <c r="BQ810" s="44"/>
      <c r="BR810" s="44"/>
      <c r="BS810" s="44"/>
      <c r="BT810" s="44"/>
      <c r="BU810" s="44"/>
      <c r="BV810" s="44"/>
      <c r="BW810" s="44"/>
      <c r="BX810" s="44"/>
      <c r="BY810" s="44"/>
      <c r="BZ810" s="44"/>
      <c r="CA810" s="44"/>
      <c r="CB810" s="44"/>
      <c r="CC810" s="44"/>
      <c r="CD810" s="44"/>
      <c r="CE810" s="44"/>
      <c r="CF810" s="44"/>
      <c r="CG810" s="44"/>
      <c r="CH810" s="44"/>
      <c r="CI810" s="44"/>
      <c r="CJ810" s="44"/>
      <c r="CK810" s="44"/>
      <c r="CL810" s="44"/>
      <c r="CM810" s="44"/>
      <c r="CN810" s="44"/>
      <c r="CO810" s="44"/>
      <c r="CP810" s="44"/>
      <c r="CQ810" s="44"/>
      <c r="CR810" s="44"/>
      <c r="CS810" s="44"/>
      <c r="CT810" s="44"/>
      <c r="CU810" s="44"/>
      <c r="CV810" s="44"/>
      <c r="CW810" s="44"/>
      <c r="CX810" s="44"/>
      <c r="CY810" s="44"/>
      <c r="CZ810" s="44"/>
      <c r="DA810" s="44"/>
      <c r="DB810" s="44"/>
      <c r="DC810" s="44"/>
      <c r="DD810" s="44"/>
      <c r="DE810" s="44"/>
      <c r="DF810" s="44"/>
      <c r="DG810" s="44"/>
      <c r="DH810" s="44"/>
      <c r="DI810" s="44"/>
      <c r="DJ810" s="44"/>
      <c r="DK810" s="44"/>
      <c r="DL810" s="44"/>
      <c r="DM810" s="44"/>
      <c r="DN810" s="44"/>
      <c r="DO810" s="44"/>
      <c r="DP810" s="44"/>
      <c r="DQ810" s="44"/>
      <c r="DR810" s="44"/>
      <c r="DS810" s="44"/>
      <c r="DT810" s="44"/>
      <c r="DU810" s="44"/>
      <c r="DV810" s="44"/>
      <c r="DW810" s="44"/>
      <c r="DX810" s="44"/>
      <c r="DY810" s="44"/>
      <c r="DZ810" s="44"/>
      <c r="EA810" s="44"/>
      <c r="EB810" s="44"/>
      <c r="EC810" s="44"/>
      <c r="ED810" s="44"/>
      <c r="EE810" s="44"/>
      <c r="EF810" s="44"/>
      <c r="EG810" s="44"/>
      <c r="EH810" s="44"/>
      <c r="EI810" s="44"/>
      <c r="EJ810" s="44"/>
      <c r="EK810" s="44"/>
      <c r="EL810" s="44"/>
      <c r="EM810" s="44"/>
      <c r="EN810" s="44"/>
      <c r="EO810" s="44"/>
      <c r="EP810" s="44"/>
      <c r="EQ810" s="44"/>
      <c r="ER810" s="44"/>
      <c r="ES810" s="44"/>
      <c r="ET810" s="44"/>
      <c r="EU810" s="44"/>
      <c r="EV810" s="44"/>
      <c r="EW810" s="44"/>
      <c r="EX810" s="44"/>
      <c r="EY810" s="44"/>
      <c r="EZ810" s="44"/>
      <c r="FA810" s="44"/>
      <c r="FB810" s="44"/>
      <c r="FC810" s="44"/>
      <c r="FD810" s="44"/>
      <c r="FE810" s="44"/>
      <c r="FF810" s="44"/>
      <c r="FG810" s="44"/>
      <c r="FH810" s="44"/>
      <c r="FI810" s="44"/>
      <c r="FJ810" s="44"/>
      <c r="FK810" s="44"/>
      <c r="FL810" s="44"/>
      <c r="FM810" s="44"/>
      <c r="FN810" s="44"/>
      <c r="FO810" s="44"/>
      <c r="FP810" s="44"/>
      <c r="FQ810" s="44"/>
      <c r="FR810" s="44"/>
      <c r="FS810" s="44"/>
      <c r="FT810" s="44"/>
      <c r="FU810" s="44"/>
      <c r="FV810" s="44"/>
      <c r="FW810" s="44"/>
      <c r="FX810" s="44"/>
      <c r="FY810" s="44"/>
      <c r="FZ810" s="44"/>
      <c r="GA810" s="44"/>
      <c r="GB810" s="44"/>
      <c r="GC810" s="44"/>
      <c r="GD810" s="44"/>
      <c r="GE810" s="44"/>
      <c r="GF810" s="44"/>
      <c r="GG810" s="44"/>
      <c r="GH810" s="44"/>
      <c r="GI810" s="44"/>
      <c r="GJ810" s="44"/>
      <c r="GK810" s="44"/>
      <c r="GL810" s="44"/>
      <c r="GM810" s="44"/>
      <c r="GN810" s="44"/>
      <c r="GO810" s="44"/>
      <c r="GP810" s="44"/>
      <c r="GQ810" s="44"/>
      <c r="GR810" s="44"/>
      <c r="GS810" s="44"/>
      <c r="GT810" s="44"/>
      <c r="GU810" s="44"/>
      <c r="GV810" s="44"/>
      <c r="GW810" s="44"/>
      <c r="GX810" s="44"/>
      <c r="GY810" s="44"/>
      <c r="GZ810" s="44"/>
      <c r="HA810" s="44"/>
      <c r="HB810" s="44"/>
      <c r="HC810" s="44"/>
      <c r="HD810" s="44"/>
      <c r="HE810" s="44"/>
      <c r="HF810" s="44"/>
      <c r="HG810" s="44"/>
      <c r="HH810" s="44"/>
      <c r="HI810" s="44"/>
      <c r="HJ810" s="44"/>
      <c r="HK810" s="44"/>
      <c r="HL810" s="44"/>
      <c r="HM810" s="44"/>
      <c r="HN810" s="44"/>
      <c r="HO810" s="44"/>
      <c r="HP810" s="44"/>
      <c r="HQ810" s="44"/>
      <c r="HR810" s="44"/>
      <c r="HS810" s="44"/>
      <c r="HT810" s="44"/>
      <c r="HU810" s="44"/>
      <c r="HV810" s="44"/>
      <c r="HW810" s="44"/>
      <c r="HX810" s="44"/>
      <c r="HY810" s="44"/>
      <c r="HZ810" s="44"/>
      <c r="IA810" s="44"/>
    </row>
    <row r="811" spans="2:243" s="40" customFormat="1" ht="47.25" x14ac:dyDescent="0.25">
      <c r="B811" s="177"/>
      <c r="C811" s="34">
        <v>177</v>
      </c>
      <c r="D811" s="35" t="s">
        <v>2834</v>
      </c>
      <c r="E811" s="35" t="s">
        <v>1247</v>
      </c>
      <c r="F811" s="35" t="s">
        <v>1220</v>
      </c>
      <c r="G811" s="35" t="s">
        <v>4405</v>
      </c>
      <c r="H811" s="37">
        <v>41891</v>
      </c>
      <c r="I811" s="133">
        <v>320083</v>
      </c>
      <c r="J811" s="38">
        <v>41891</v>
      </c>
      <c r="K811" s="42" t="s">
        <v>2372</v>
      </c>
      <c r="L811" s="44"/>
      <c r="M811" s="44"/>
      <c r="N811" s="44"/>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c r="AP811" s="44"/>
      <c r="AQ811" s="44"/>
      <c r="AR811" s="44"/>
      <c r="AS811" s="44"/>
      <c r="AT811" s="44"/>
      <c r="AU811" s="44"/>
      <c r="AV811" s="44"/>
      <c r="AW811" s="44"/>
      <c r="AX811" s="44"/>
      <c r="AY811" s="44"/>
      <c r="AZ811" s="44"/>
      <c r="BA811" s="44"/>
      <c r="BB811" s="44"/>
      <c r="BC811" s="44"/>
      <c r="BD811" s="44"/>
      <c r="BE811" s="44"/>
      <c r="BF811" s="44"/>
      <c r="BG811" s="44"/>
      <c r="BH811" s="44"/>
      <c r="BI811" s="44"/>
      <c r="BJ811" s="44"/>
      <c r="BK811" s="44"/>
      <c r="BL811" s="44"/>
      <c r="BM811" s="44"/>
      <c r="BN811" s="44"/>
      <c r="BO811" s="44"/>
      <c r="BP811" s="44"/>
      <c r="BQ811" s="44"/>
      <c r="BR811" s="44"/>
      <c r="BS811" s="44"/>
      <c r="BT811" s="44"/>
      <c r="BU811" s="44"/>
      <c r="BV811" s="44"/>
      <c r="BW811" s="44"/>
      <c r="BX811" s="44"/>
      <c r="BY811" s="44"/>
      <c r="BZ811" s="44"/>
      <c r="CA811" s="44"/>
      <c r="CB811" s="44"/>
      <c r="CC811" s="44"/>
      <c r="CD811" s="44"/>
      <c r="CE811" s="44"/>
      <c r="CF811" s="44"/>
      <c r="CG811" s="44"/>
      <c r="CH811" s="44"/>
      <c r="CI811" s="44"/>
      <c r="CJ811" s="44"/>
      <c r="CK811" s="44"/>
      <c r="CL811" s="44"/>
      <c r="CM811" s="44"/>
      <c r="CN811" s="44"/>
      <c r="CO811" s="44"/>
      <c r="CP811" s="44"/>
      <c r="CQ811" s="44"/>
      <c r="CR811" s="44"/>
      <c r="CS811" s="44"/>
      <c r="CT811" s="44"/>
      <c r="CU811" s="44"/>
      <c r="CV811" s="44"/>
      <c r="CW811" s="44"/>
      <c r="CX811" s="44"/>
      <c r="CY811" s="44"/>
      <c r="CZ811" s="44"/>
      <c r="DA811" s="44"/>
      <c r="DB811" s="44"/>
      <c r="DC811" s="44"/>
      <c r="DD811" s="44"/>
      <c r="DE811" s="44"/>
      <c r="DF811" s="44"/>
      <c r="DG811" s="44"/>
      <c r="DH811" s="44"/>
      <c r="DI811" s="44"/>
      <c r="DJ811" s="44"/>
      <c r="DK811" s="44"/>
      <c r="DL811" s="44"/>
      <c r="DM811" s="44"/>
      <c r="DN811" s="44"/>
      <c r="DO811" s="44"/>
      <c r="DP811" s="44"/>
      <c r="DQ811" s="44"/>
      <c r="DR811" s="44"/>
      <c r="DS811" s="44"/>
      <c r="DT811" s="44"/>
      <c r="DU811" s="44"/>
      <c r="DV811" s="44"/>
      <c r="DW811" s="44"/>
      <c r="DX811" s="44"/>
      <c r="DY811" s="44"/>
      <c r="DZ811" s="44"/>
      <c r="EA811" s="44"/>
      <c r="EB811" s="44"/>
      <c r="EC811" s="44"/>
      <c r="ED811" s="44"/>
      <c r="EE811" s="44"/>
      <c r="EF811" s="44"/>
      <c r="EG811" s="44"/>
      <c r="EH811" s="44"/>
      <c r="EI811" s="44"/>
      <c r="EJ811" s="44"/>
      <c r="EK811" s="44"/>
      <c r="EL811" s="44"/>
      <c r="EM811" s="44"/>
      <c r="EN811" s="44"/>
      <c r="EO811" s="44"/>
      <c r="EP811" s="44"/>
      <c r="EQ811" s="44"/>
      <c r="ER811" s="44"/>
      <c r="ES811" s="44"/>
      <c r="ET811" s="44"/>
      <c r="EU811" s="44"/>
      <c r="EV811" s="44"/>
      <c r="EW811" s="44"/>
      <c r="EX811" s="44"/>
      <c r="EY811" s="44"/>
      <c r="EZ811" s="44"/>
      <c r="FA811" s="44"/>
      <c r="FB811" s="44"/>
      <c r="FC811" s="44"/>
      <c r="FD811" s="44"/>
      <c r="FE811" s="44"/>
      <c r="FF811" s="44"/>
      <c r="FG811" s="44"/>
      <c r="FH811" s="44"/>
      <c r="FI811" s="44"/>
      <c r="FJ811" s="44"/>
      <c r="FK811" s="44"/>
      <c r="FL811" s="44"/>
      <c r="FM811" s="44"/>
      <c r="FN811" s="44"/>
      <c r="FO811" s="44"/>
      <c r="FP811" s="44"/>
      <c r="FQ811" s="44"/>
      <c r="FR811" s="44"/>
      <c r="FS811" s="44"/>
      <c r="FT811" s="44"/>
      <c r="FU811" s="44"/>
      <c r="FV811" s="44"/>
      <c r="FW811" s="44"/>
      <c r="FX811" s="44"/>
      <c r="FY811" s="44"/>
      <c r="FZ811" s="44"/>
      <c r="GA811" s="44"/>
      <c r="GB811" s="44"/>
      <c r="GC811" s="44"/>
      <c r="GD811" s="44"/>
      <c r="GE811" s="44"/>
      <c r="GF811" s="44"/>
      <c r="GG811" s="44"/>
      <c r="GH811" s="44"/>
      <c r="GI811" s="44"/>
      <c r="GJ811" s="44"/>
      <c r="GK811" s="44"/>
      <c r="GL811" s="44"/>
      <c r="GM811" s="44"/>
      <c r="GN811" s="44"/>
      <c r="GO811" s="44"/>
      <c r="GP811" s="44"/>
      <c r="GQ811" s="44"/>
      <c r="GR811" s="44"/>
      <c r="GS811" s="44"/>
      <c r="GT811" s="44"/>
      <c r="GU811" s="44"/>
      <c r="GV811" s="44"/>
      <c r="GW811" s="44"/>
      <c r="GX811" s="44"/>
      <c r="GY811" s="44"/>
      <c r="GZ811" s="44"/>
      <c r="HA811" s="44"/>
      <c r="HB811" s="44"/>
      <c r="HC811" s="44"/>
      <c r="HD811" s="44"/>
      <c r="HE811" s="44"/>
      <c r="HF811" s="44"/>
      <c r="HG811" s="44"/>
      <c r="HH811" s="44"/>
      <c r="HI811" s="44"/>
      <c r="HJ811" s="44"/>
      <c r="HK811" s="44"/>
      <c r="HL811" s="44"/>
      <c r="HM811" s="44"/>
      <c r="HN811" s="44"/>
      <c r="HO811" s="44"/>
      <c r="HP811" s="44"/>
      <c r="HQ811" s="44"/>
      <c r="HR811" s="44"/>
      <c r="HS811" s="44"/>
      <c r="HT811" s="44"/>
      <c r="HU811" s="44"/>
      <c r="HV811" s="44"/>
      <c r="HW811" s="44"/>
      <c r="HX811" s="44"/>
      <c r="HY811" s="44"/>
      <c r="HZ811" s="44"/>
      <c r="IA811" s="44"/>
      <c r="IB811" s="44"/>
    </row>
    <row r="812" spans="2:243" s="40" customFormat="1" ht="110.25" x14ac:dyDescent="0.25">
      <c r="B812" s="177"/>
      <c r="C812" s="34">
        <v>178</v>
      </c>
      <c r="D812" s="35" t="s">
        <v>2826</v>
      </c>
      <c r="E812" s="35" t="s">
        <v>1277</v>
      </c>
      <c r="F812" s="18" t="s">
        <v>1865</v>
      </c>
      <c r="G812" s="36" t="s">
        <v>1255</v>
      </c>
      <c r="H812" s="37">
        <v>41892</v>
      </c>
      <c r="I812" s="133">
        <f>128700</f>
        <v>128700</v>
      </c>
      <c r="J812" s="38">
        <v>41892</v>
      </c>
      <c r="K812" s="35" t="s">
        <v>1888</v>
      </c>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c r="AQ812" s="39"/>
      <c r="AR812" s="39"/>
      <c r="AS812" s="39"/>
      <c r="AT812" s="39"/>
      <c r="AU812" s="39"/>
      <c r="AV812" s="39"/>
      <c r="AW812" s="39"/>
      <c r="AX812" s="39"/>
      <c r="AY812" s="39"/>
      <c r="AZ812" s="39"/>
      <c r="BA812" s="39"/>
      <c r="BB812" s="39"/>
      <c r="BC812" s="39"/>
      <c r="BD812" s="39"/>
      <c r="BE812" s="39"/>
      <c r="BF812" s="39"/>
      <c r="BG812" s="39"/>
      <c r="BH812" s="39"/>
      <c r="BI812" s="39"/>
      <c r="BJ812" s="39"/>
      <c r="BK812" s="39"/>
      <c r="BL812" s="39"/>
      <c r="BM812" s="39"/>
      <c r="BN812" s="39"/>
      <c r="BO812" s="39"/>
      <c r="BP812" s="39"/>
      <c r="BQ812" s="39"/>
      <c r="BR812" s="39"/>
      <c r="BS812" s="39"/>
      <c r="BT812" s="39"/>
      <c r="BU812" s="39"/>
      <c r="BV812" s="39"/>
      <c r="BW812" s="39"/>
      <c r="BX812" s="39"/>
      <c r="BY812" s="39"/>
      <c r="BZ812" s="39"/>
      <c r="CA812" s="39"/>
      <c r="CB812" s="39"/>
      <c r="CC812" s="39"/>
      <c r="CD812" s="39"/>
      <c r="CE812" s="39"/>
      <c r="CF812" s="39"/>
      <c r="CG812" s="39"/>
      <c r="CH812" s="39"/>
      <c r="CI812" s="39"/>
      <c r="CJ812" s="39"/>
      <c r="CK812" s="39"/>
      <c r="CL812" s="39"/>
      <c r="CM812" s="39"/>
      <c r="CN812" s="39"/>
      <c r="CO812" s="39"/>
      <c r="CP812" s="39"/>
      <c r="CQ812" s="39"/>
      <c r="CR812" s="39"/>
      <c r="CS812" s="39"/>
      <c r="CT812" s="39"/>
      <c r="CU812" s="39"/>
      <c r="CV812" s="39"/>
      <c r="CW812" s="39"/>
      <c r="CX812" s="39"/>
      <c r="CY812" s="39"/>
      <c r="CZ812" s="39"/>
      <c r="DA812" s="39"/>
      <c r="DB812" s="39"/>
      <c r="DC812" s="39"/>
      <c r="DD812" s="39"/>
      <c r="DE812" s="39"/>
      <c r="DF812" s="39"/>
      <c r="DG812" s="39"/>
      <c r="DH812" s="39"/>
      <c r="DI812" s="39"/>
      <c r="DJ812" s="39"/>
      <c r="DK812" s="39"/>
      <c r="DL812" s="39"/>
      <c r="DM812" s="39"/>
      <c r="DN812" s="39"/>
      <c r="DO812" s="39"/>
      <c r="DP812" s="39"/>
      <c r="DQ812" s="39"/>
      <c r="DR812" s="39"/>
      <c r="DS812" s="39"/>
      <c r="DT812" s="39"/>
      <c r="DU812" s="39"/>
      <c r="DV812" s="39"/>
      <c r="DW812" s="39"/>
      <c r="DX812" s="39"/>
      <c r="DY812" s="39"/>
      <c r="DZ812" s="39"/>
      <c r="EA812" s="39"/>
      <c r="EB812" s="39"/>
      <c r="EC812" s="39"/>
      <c r="ED812" s="39"/>
      <c r="EE812" s="39"/>
      <c r="EF812" s="39"/>
      <c r="EG812" s="39"/>
      <c r="EH812" s="39"/>
      <c r="EI812" s="39"/>
      <c r="EJ812" s="39"/>
      <c r="EK812" s="39"/>
      <c r="EL812" s="39"/>
      <c r="EM812" s="39"/>
      <c r="EN812" s="39"/>
      <c r="EO812" s="39"/>
      <c r="EP812" s="39"/>
      <c r="EQ812" s="39"/>
      <c r="ER812" s="39"/>
      <c r="ES812" s="39"/>
      <c r="ET812" s="39"/>
      <c r="EU812" s="39"/>
      <c r="EV812" s="39"/>
      <c r="EW812" s="39"/>
      <c r="EX812" s="39"/>
      <c r="EY812" s="39"/>
      <c r="EZ812" s="39"/>
      <c r="FA812" s="39"/>
      <c r="FB812" s="39"/>
      <c r="FC812" s="39"/>
      <c r="FD812" s="39"/>
      <c r="FE812" s="39"/>
      <c r="FF812" s="39"/>
      <c r="FG812" s="39"/>
      <c r="FH812" s="39"/>
      <c r="FI812" s="39"/>
      <c r="FJ812" s="39"/>
      <c r="FK812" s="39"/>
      <c r="FL812" s="39"/>
      <c r="FM812" s="39"/>
      <c r="FN812" s="39"/>
      <c r="FO812" s="39"/>
      <c r="FP812" s="39"/>
      <c r="FQ812" s="39"/>
      <c r="FR812" s="39"/>
      <c r="FS812" s="39"/>
      <c r="FT812" s="39"/>
      <c r="FU812" s="39"/>
      <c r="FV812" s="39"/>
      <c r="FW812" s="39"/>
      <c r="FX812" s="39"/>
      <c r="FY812" s="39"/>
      <c r="FZ812" s="39"/>
      <c r="GA812" s="39"/>
      <c r="GB812" s="39"/>
      <c r="GC812" s="39"/>
      <c r="GD812" s="39"/>
      <c r="GE812" s="39"/>
      <c r="GF812" s="39"/>
      <c r="GG812" s="39"/>
      <c r="GH812" s="39"/>
      <c r="GI812" s="39"/>
      <c r="GJ812" s="39"/>
      <c r="GK812" s="39"/>
      <c r="GL812" s="39"/>
      <c r="GM812" s="39"/>
      <c r="GN812" s="39"/>
      <c r="GO812" s="39"/>
      <c r="GP812" s="39"/>
      <c r="GQ812" s="39"/>
      <c r="GR812" s="39"/>
      <c r="GS812" s="39"/>
      <c r="GT812" s="39"/>
      <c r="GU812" s="39"/>
      <c r="GV812" s="39"/>
      <c r="GW812" s="39"/>
      <c r="GX812" s="39"/>
      <c r="GY812" s="39"/>
      <c r="GZ812" s="39"/>
      <c r="HA812" s="39"/>
      <c r="HB812" s="39"/>
      <c r="HC812" s="39"/>
      <c r="HD812" s="39"/>
      <c r="HE812" s="39"/>
      <c r="HF812" s="39"/>
      <c r="HG812" s="39"/>
      <c r="HH812" s="39"/>
      <c r="HI812" s="39"/>
      <c r="HJ812" s="39"/>
      <c r="HK812" s="39"/>
      <c r="HL812" s="39"/>
      <c r="HM812" s="39"/>
      <c r="HN812" s="39"/>
      <c r="HO812" s="39"/>
      <c r="HP812" s="39"/>
      <c r="HQ812" s="39"/>
      <c r="HR812" s="39"/>
      <c r="HS812" s="39"/>
      <c r="HT812" s="39"/>
      <c r="HU812" s="39"/>
      <c r="HV812" s="39"/>
      <c r="HW812" s="39"/>
      <c r="HX812" s="39"/>
      <c r="HY812" s="39"/>
      <c r="HZ812" s="39"/>
      <c r="IA812" s="39"/>
      <c r="IB812" s="44"/>
    </row>
    <row r="813" spans="2:243" s="40" customFormat="1" ht="47.25" x14ac:dyDescent="0.25">
      <c r="B813" s="177"/>
      <c r="C813" s="34">
        <v>179</v>
      </c>
      <c r="D813" s="46" t="s">
        <v>2956</v>
      </c>
      <c r="E813" s="41" t="s">
        <v>4</v>
      </c>
      <c r="F813" s="47" t="s">
        <v>45</v>
      </c>
      <c r="G813" s="48" t="s">
        <v>46</v>
      </c>
      <c r="H813" s="49">
        <v>41859</v>
      </c>
      <c r="I813" s="142">
        <v>3050000</v>
      </c>
      <c r="J813" s="50">
        <v>41893</v>
      </c>
      <c r="K813" s="42" t="s">
        <v>2373</v>
      </c>
      <c r="IB813" s="33"/>
    </row>
    <row r="814" spans="2:243" s="40" customFormat="1" ht="204.75" x14ac:dyDescent="0.25">
      <c r="B814" s="177"/>
      <c r="C814" s="34">
        <v>180</v>
      </c>
      <c r="D814" s="46" t="s">
        <v>3062</v>
      </c>
      <c r="E814" s="41" t="s">
        <v>550</v>
      </c>
      <c r="F814" s="47" t="s">
        <v>551</v>
      </c>
      <c r="G814" s="48" t="s">
        <v>552</v>
      </c>
      <c r="H814" s="49">
        <v>39925</v>
      </c>
      <c r="I814" s="142">
        <v>18000</v>
      </c>
      <c r="J814" s="50">
        <v>41898</v>
      </c>
      <c r="K814" s="42" t="s">
        <v>2374</v>
      </c>
    </row>
    <row r="815" spans="2:243" s="40" customFormat="1" ht="63" x14ac:dyDescent="0.25">
      <c r="B815" s="177"/>
      <c r="C815" s="34">
        <v>181</v>
      </c>
      <c r="D815" s="46" t="s">
        <v>2994</v>
      </c>
      <c r="E815" s="41" t="s">
        <v>15</v>
      </c>
      <c r="F815" s="47" t="s">
        <v>28</v>
      </c>
      <c r="G815" s="48" t="s">
        <v>29</v>
      </c>
      <c r="H815" s="49">
        <v>41351</v>
      </c>
      <c r="I815" s="142">
        <v>1231759</v>
      </c>
      <c r="J815" s="50">
        <v>41898</v>
      </c>
      <c r="K815" s="42" t="s">
        <v>2375</v>
      </c>
    </row>
    <row r="816" spans="2:243" s="40" customFormat="1" ht="63" x14ac:dyDescent="0.25">
      <c r="B816" s="177"/>
      <c r="C816" s="34">
        <v>182</v>
      </c>
      <c r="D816" s="46" t="s">
        <v>2883</v>
      </c>
      <c r="E816" s="41" t="s">
        <v>713</v>
      </c>
      <c r="F816" s="47" t="s">
        <v>714</v>
      </c>
      <c r="G816" s="151" t="s">
        <v>4406</v>
      </c>
      <c r="H816" s="152">
        <v>41902</v>
      </c>
      <c r="I816" s="142">
        <v>9830</v>
      </c>
      <c r="J816" s="50">
        <v>41899</v>
      </c>
      <c r="K816" s="42" t="s">
        <v>2376</v>
      </c>
    </row>
    <row r="817" spans="2:256" s="40" customFormat="1" ht="63" x14ac:dyDescent="0.25">
      <c r="B817" s="177"/>
      <c r="C817" s="34">
        <v>183</v>
      </c>
      <c r="D817" s="35" t="s">
        <v>2827</v>
      </c>
      <c r="E817" s="41" t="s">
        <v>9</v>
      </c>
      <c r="F817" s="18" t="s">
        <v>1866</v>
      </c>
      <c r="G817" s="36" t="s">
        <v>1263</v>
      </c>
      <c r="H817" s="37">
        <v>41900</v>
      </c>
      <c r="I817" s="133">
        <f>1799814+407880</f>
        <v>2207694</v>
      </c>
      <c r="J817" s="38">
        <v>41900</v>
      </c>
      <c r="K817" s="35" t="s">
        <v>2377</v>
      </c>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c r="BC817" s="39"/>
      <c r="BD817" s="39"/>
      <c r="BE817" s="39"/>
      <c r="BF817" s="39"/>
      <c r="BG817" s="39"/>
      <c r="BH817" s="39"/>
      <c r="BI817" s="39"/>
      <c r="BJ817" s="39"/>
      <c r="BK817" s="39"/>
      <c r="BL817" s="39"/>
      <c r="BM817" s="39"/>
      <c r="BN817" s="39"/>
      <c r="BO817" s="39"/>
      <c r="BP817" s="39"/>
      <c r="BQ817" s="39"/>
      <c r="BR817" s="39"/>
      <c r="BS817" s="39"/>
      <c r="BT817" s="39"/>
      <c r="BU817" s="39"/>
      <c r="BV817" s="39"/>
      <c r="BW817" s="39"/>
      <c r="BX817" s="39"/>
      <c r="BY817" s="39"/>
      <c r="BZ817" s="39"/>
      <c r="CA817" s="39"/>
      <c r="CB817" s="39"/>
      <c r="CC817" s="39"/>
      <c r="CD817" s="39"/>
      <c r="CE817" s="39"/>
      <c r="CF817" s="39"/>
      <c r="CG817" s="39"/>
      <c r="CH817" s="39"/>
      <c r="CI817" s="39"/>
      <c r="CJ817" s="39"/>
      <c r="CK817" s="39"/>
      <c r="CL817" s="39"/>
      <c r="CM817" s="39"/>
      <c r="CN817" s="39"/>
      <c r="CO817" s="39"/>
      <c r="CP817" s="39"/>
      <c r="CQ817" s="39"/>
      <c r="CR817" s="39"/>
      <c r="CS817" s="39"/>
      <c r="CT817" s="39"/>
      <c r="CU817" s="39"/>
      <c r="CV817" s="39"/>
      <c r="CW817" s="39"/>
      <c r="CX817" s="39"/>
      <c r="CY817" s="39"/>
      <c r="CZ817" s="39"/>
      <c r="DA817" s="39"/>
      <c r="DB817" s="39"/>
      <c r="DC817" s="39"/>
      <c r="DD817" s="39"/>
      <c r="DE817" s="39"/>
      <c r="DF817" s="39"/>
      <c r="DG817" s="39"/>
      <c r="DH817" s="39"/>
      <c r="DI817" s="39"/>
      <c r="DJ817" s="39"/>
      <c r="DK817" s="39"/>
      <c r="DL817" s="39"/>
      <c r="DM817" s="39"/>
      <c r="DN817" s="39"/>
      <c r="DO817" s="39"/>
      <c r="DP817" s="39"/>
      <c r="DQ817" s="39"/>
      <c r="DR817" s="39"/>
      <c r="DS817" s="39"/>
      <c r="DT817" s="39"/>
      <c r="DU817" s="39"/>
      <c r="DV817" s="39"/>
      <c r="DW817" s="39"/>
      <c r="DX817" s="39"/>
      <c r="DY817" s="39"/>
      <c r="DZ817" s="39"/>
      <c r="EA817" s="39"/>
      <c r="EB817" s="39"/>
      <c r="EC817" s="39"/>
      <c r="ED817" s="39"/>
      <c r="EE817" s="39"/>
      <c r="EF817" s="39"/>
      <c r="EG817" s="39"/>
      <c r="EH817" s="39"/>
      <c r="EI817" s="39"/>
      <c r="EJ817" s="39"/>
      <c r="EK817" s="39"/>
      <c r="EL817" s="39"/>
      <c r="EM817" s="39"/>
      <c r="EN817" s="39"/>
      <c r="EO817" s="39"/>
      <c r="EP817" s="39"/>
      <c r="EQ817" s="39"/>
      <c r="ER817" s="39"/>
      <c r="ES817" s="39"/>
      <c r="ET817" s="39"/>
      <c r="EU817" s="39"/>
      <c r="EV817" s="39"/>
      <c r="EW817" s="39"/>
      <c r="EX817" s="39"/>
      <c r="EY817" s="39"/>
      <c r="EZ817" s="39"/>
      <c r="FA817" s="39"/>
      <c r="FB817" s="39"/>
      <c r="FC817" s="39"/>
      <c r="FD817" s="39"/>
      <c r="FE817" s="39"/>
      <c r="FF817" s="39"/>
      <c r="FG817" s="39"/>
      <c r="FH817" s="39"/>
      <c r="FI817" s="39"/>
      <c r="FJ817" s="39"/>
      <c r="FK817" s="39"/>
      <c r="FL817" s="39"/>
      <c r="FM817" s="39"/>
      <c r="FN817" s="39"/>
      <c r="FO817" s="39"/>
      <c r="FP817" s="39"/>
      <c r="FQ817" s="39"/>
      <c r="FR817" s="39"/>
      <c r="FS817" s="39"/>
      <c r="FT817" s="39"/>
      <c r="FU817" s="39"/>
      <c r="FV817" s="39"/>
      <c r="FW817" s="39"/>
      <c r="FX817" s="39"/>
      <c r="FY817" s="39"/>
      <c r="FZ817" s="39"/>
      <c r="GA817" s="39"/>
      <c r="GB817" s="39"/>
      <c r="GC817" s="39"/>
      <c r="GD817" s="39"/>
      <c r="GE817" s="39"/>
      <c r="GF817" s="39"/>
      <c r="GG817" s="39"/>
      <c r="GH817" s="39"/>
      <c r="GI817" s="39"/>
      <c r="GJ817" s="39"/>
      <c r="GK817" s="39"/>
      <c r="GL817" s="39"/>
      <c r="GM817" s="39"/>
      <c r="GN817" s="39"/>
      <c r="GO817" s="39"/>
      <c r="GP817" s="39"/>
      <c r="GQ817" s="39"/>
      <c r="GR817" s="39"/>
      <c r="GS817" s="39"/>
      <c r="GT817" s="39"/>
      <c r="GU817" s="39"/>
      <c r="GV817" s="39"/>
      <c r="GW817" s="39"/>
      <c r="GX817" s="39"/>
      <c r="GY817" s="39"/>
      <c r="GZ817" s="39"/>
      <c r="HA817" s="39"/>
      <c r="HB817" s="39"/>
      <c r="HC817" s="39"/>
      <c r="HD817" s="39"/>
      <c r="HE817" s="39"/>
      <c r="HF817" s="39"/>
      <c r="HG817" s="39"/>
      <c r="HH817" s="39"/>
      <c r="HI817" s="39"/>
      <c r="HJ817" s="39"/>
      <c r="HK817" s="39"/>
      <c r="HL817" s="39"/>
      <c r="HM817" s="39"/>
      <c r="HN817" s="39"/>
      <c r="HO817" s="39"/>
      <c r="HP817" s="39"/>
      <c r="HQ817" s="39"/>
      <c r="HR817" s="39"/>
      <c r="HS817" s="39"/>
      <c r="HT817" s="39"/>
      <c r="HU817" s="39"/>
      <c r="HV817" s="39"/>
      <c r="HW817" s="39"/>
      <c r="HX817" s="39"/>
      <c r="HY817" s="39"/>
      <c r="HZ817" s="39"/>
      <c r="IA817" s="39"/>
    </row>
    <row r="818" spans="2:256" s="40" customFormat="1" ht="47.25" x14ac:dyDescent="0.25">
      <c r="B818" s="177"/>
      <c r="C818" s="34">
        <v>184</v>
      </c>
      <c r="D818" s="46" t="s">
        <v>2916</v>
      </c>
      <c r="E818" s="41" t="s">
        <v>480</v>
      </c>
      <c r="F818" s="47" t="s">
        <v>698</v>
      </c>
      <c r="G818" s="48" t="s">
        <v>699</v>
      </c>
      <c r="H818" s="49">
        <v>40785</v>
      </c>
      <c r="I818" s="142">
        <v>73034</v>
      </c>
      <c r="J818" s="50">
        <v>41901</v>
      </c>
      <c r="K818" s="42" t="s">
        <v>2242</v>
      </c>
    </row>
    <row r="819" spans="2:256" s="40" customFormat="1" ht="47.25" x14ac:dyDescent="0.25">
      <c r="B819" s="177"/>
      <c r="C819" s="34">
        <v>185</v>
      </c>
      <c r="D819" s="35" t="s">
        <v>3014</v>
      </c>
      <c r="E819" s="35" t="s">
        <v>1242</v>
      </c>
      <c r="F819" s="35" t="s">
        <v>1843</v>
      </c>
      <c r="G819" s="35" t="s">
        <v>4407</v>
      </c>
      <c r="H819" s="37">
        <v>41902</v>
      </c>
      <c r="I819" s="133">
        <v>99601</v>
      </c>
      <c r="J819" s="38">
        <v>41902</v>
      </c>
      <c r="K819" s="42" t="s">
        <v>2378</v>
      </c>
      <c r="L819" s="44"/>
      <c r="M819" s="44"/>
      <c r="N819" s="44"/>
      <c r="O819" s="44"/>
      <c r="P819" s="44"/>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c r="AP819" s="44"/>
      <c r="AQ819" s="44"/>
      <c r="AR819" s="44"/>
      <c r="AS819" s="44"/>
      <c r="AT819" s="44"/>
      <c r="AU819" s="44"/>
      <c r="AV819" s="44"/>
      <c r="AW819" s="44"/>
      <c r="AX819" s="44"/>
      <c r="AY819" s="44"/>
      <c r="AZ819" s="44"/>
      <c r="BA819" s="44"/>
      <c r="BB819" s="44"/>
      <c r="BC819" s="44"/>
      <c r="BD819" s="44"/>
      <c r="BE819" s="44"/>
      <c r="BF819" s="44"/>
      <c r="BG819" s="44"/>
      <c r="BH819" s="44"/>
      <c r="BI819" s="44"/>
      <c r="BJ819" s="44"/>
      <c r="BK819" s="44"/>
      <c r="BL819" s="44"/>
      <c r="BM819" s="44"/>
      <c r="BN819" s="44"/>
      <c r="BO819" s="44"/>
      <c r="BP819" s="44"/>
      <c r="BQ819" s="44"/>
      <c r="BR819" s="44"/>
      <c r="BS819" s="44"/>
      <c r="BT819" s="44"/>
      <c r="BU819" s="44"/>
      <c r="BV819" s="44"/>
      <c r="BW819" s="44"/>
      <c r="BX819" s="44"/>
      <c r="BY819" s="44"/>
      <c r="BZ819" s="44"/>
      <c r="CA819" s="44"/>
      <c r="CB819" s="44"/>
      <c r="CC819" s="44"/>
      <c r="CD819" s="44"/>
      <c r="CE819" s="44"/>
      <c r="CF819" s="44"/>
      <c r="CG819" s="44"/>
      <c r="CH819" s="44"/>
      <c r="CI819" s="44"/>
      <c r="CJ819" s="44"/>
      <c r="CK819" s="44"/>
      <c r="CL819" s="44"/>
      <c r="CM819" s="44"/>
      <c r="CN819" s="44"/>
      <c r="CO819" s="44"/>
      <c r="CP819" s="44"/>
      <c r="CQ819" s="44"/>
      <c r="CR819" s="44"/>
      <c r="CS819" s="44"/>
      <c r="CT819" s="44"/>
      <c r="CU819" s="44"/>
      <c r="CV819" s="44"/>
      <c r="CW819" s="44"/>
      <c r="CX819" s="44"/>
      <c r="CY819" s="44"/>
      <c r="CZ819" s="44"/>
      <c r="DA819" s="44"/>
      <c r="DB819" s="44"/>
      <c r="DC819" s="44"/>
      <c r="DD819" s="44"/>
      <c r="DE819" s="44"/>
      <c r="DF819" s="44"/>
      <c r="DG819" s="44"/>
      <c r="DH819" s="44"/>
      <c r="DI819" s="44"/>
      <c r="DJ819" s="44"/>
      <c r="DK819" s="44"/>
      <c r="DL819" s="44"/>
      <c r="DM819" s="44"/>
      <c r="DN819" s="44"/>
      <c r="DO819" s="44"/>
      <c r="DP819" s="44"/>
      <c r="DQ819" s="44"/>
      <c r="DR819" s="44"/>
      <c r="DS819" s="44"/>
      <c r="DT819" s="44"/>
      <c r="DU819" s="44"/>
      <c r="DV819" s="44"/>
      <c r="DW819" s="44"/>
      <c r="DX819" s="44"/>
      <c r="DY819" s="44"/>
      <c r="DZ819" s="44"/>
      <c r="EA819" s="44"/>
      <c r="EB819" s="44"/>
      <c r="EC819" s="44"/>
      <c r="ED819" s="44"/>
      <c r="EE819" s="44"/>
      <c r="EF819" s="44"/>
      <c r="EG819" s="44"/>
      <c r="EH819" s="44"/>
      <c r="EI819" s="44"/>
      <c r="EJ819" s="44"/>
      <c r="EK819" s="44"/>
      <c r="EL819" s="44"/>
      <c r="EM819" s="44"/>
      <c r="EN819" s="44"/>
      <c r="EO819" s="44"/>
      <c r="EP819" s="44"/>
      <c r="EQ819" s="44"/>
      <c r="ER819" s="44"/>
      <c r="ES819" s="44"/>
      <c r="ET819" s="44"/>
      <c r="EU819" s="44"/>
      <c r="EV819" s="44"/>
      <c r="EW819" s="44"/>
      <c r="EX819" s="44"/>
      <c r="EY819" s="44"/>
      <c r="EZ819" s="44"/>
      <c r="FA819" s="44"/>
      <c r="FB819" s="44"/>
      <c r="FC819" s="44"/>
      <c r="FD819" s="44"/>
      <c r="FE819" s="44"/>
      <c r="FF819" s="44"/>
      <c r="FG819" s="44"/>
      <c r="FH819" s="44"/>
      <c r="FI819" s="44"/>
      <c r="FJ819" s="44"/>
      <c r="FK819" s="44"/>
      <c r="FL819" s="44"/>
      <c r="FM819" s="44"/>
      <c r="FN819" s="44"/>
      <c r="FO819" s="44"/>
      <c r="FP819" s="44"/>
      <c r="FQ819" s="44"/>
      <c r="FR819" s="44"/>
      <c r="FS819" s="44"/>
      <c r="FT819" s="44"/>
      <c r="FU819" s="44"/>
      <c r="FV819" s="44"/>
      <c r="FW819" s="44"/>
      <c r="FX819" s="44"/>
      <c r="FY819" s="44"/>
      <c r="FZ819" s="44"/>
      <c r="GA819" s="44"/>
      <c r="GB819" s="44"/>
      <c r="GC819" s="44"/>
      <c r="GD819" s="44"/>
      <c r="GE819" s="44"/>
      <c r="GF819" s="44"/>
      <c r="GG819" s="44"/>
      <c r="GH819" s="44"/>
      <c r="GI819" s="44"/>
      <c r="GJ819" s="44"/>
      <c r="GK819" s="44"/>
      <c r="GL819" s="44"/>
      <c r="GM819" s="44"/>
      <c r="GN819" s="44"/>
      <c r="GO819" s="44"/>
      <c r="GP819" s="44"/>
      <c r="GQ819" s="44"/>
      <c r="GR819" s="44"/>
      <c r="GS819" s="44"/>
      <c r="GT819" s="44"/>
      <c r="GU819" s="44"/>
      <c r="GV819" s="44"/>
      <c r="GW819" s="44"/>
      <c r="GX819" s="44"/>
      <c r="GY819" s="44"/>
      <c r="GZ819" s="44"/>
      <c r="HA819" s="44"/>
      <c r="HB819" s="44"/>
      <c r="HC819" s="44"/>
      <c r="HD819" s="44"/>
      <c r="HE819" s="44"/>
      <c r="HF819" s="44"/>
      <c r="HG819" s="44"/>
      <c r="HH819" s="44"/>
      <c r="HI819" s="44"/>
      <c r="HJ819" s="44"/>
      <c r="HK819" s="44"/>
      <c r="HL819" s="44"/>
      <c r="HM819" s="44"/>
      <c r="HN819" s="44"/>
      <c r="HO819" s="44"/>
      <c r="HP819" s="44"/>
      <c r="HQ819" s="44"/>
      <c r="HR819" s="44"/>
      <c r="HS819" s="44"/>
      <c r="HT819" s="44"/>
      <c r="HU819" s="44"/>
      <c r="HV819" s="44"/>
      <c r="HW819" s="44"/>
      <c r="HX819" s="44"/>
      <c r="HY819" s="44"/>
      <c r="HZ819" s="44"/>
      <c r="IA819" s="44"/>
    </row>
    <row r="820" spans="2:256" s="40" customFormat="1" ht="63" x14ac:dyDescent="0.25">
      <c r="B820" s="177"/>
      <c r="C820" s="34">
        <v>186</v>
      </c>
      <c r="D820" s="35" t="s">
        <v>3017</v>
      </c>
      <c r="E820" s="35" t="s">
        <v>1243</v>
      </c>
      <c r="F820" s="35" t="s">
        <v>1223</v>
      </c>
      <c r="G820" s="35" t="s">
        <v>4408</v>
      </c>
      <c r="H820" s="37">
        <v>41902</v>
      </c>
      <c r="I820" s="133">
        <v>13793</v>
      </c>
      <c r="J820" s="38">
        <v>41902</v>
      </c>
      <c r="K820" s="42" t="s">
        <v>2379</v>
      </c>
      <c r="L820" s="44"/>
      <c r="M820" s="44"/>
      <c r="N820" s="44"/>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c r="AP820" s="44"/>
      <c r="AQ820" s="44"/>
      <c r="AR820" s="44"/>
      <c r="AS820" s="44"/>
      <c r="AT820" s="44"/>
      <c r="AU820" s="44"/>
      <c r="AV820" s="44"/>
      <c r="AW820" s="44"/>
      <c r="AX820" s="44"/>
      <c r="AY820" s="44"/>
      <c r="AZ820" s="44"/>
      <c r="BA820" s="44"/>
      <c r="BB820" s="44"/>
      <c r="BC820" s="44"/>
      <c r="BD820" s="44"/>
      <c r="BE820" s="44"/>
      <c r="BF820" s="44"/>
      <c r="BG820" s="44"/>
      <c r="BH820" s="44"/>
      <c r="BI820" s="44"/>
      <c r="BJ820" s="44"/>
      <c r="BK820" s="44"/>
      <c r="BL820" s="44"/>
      <c r="BM820" s="44"/>
      <c r="BN820" s="44"/>
      <c r="BO820" s="44"/>
      <c r="BP820" s="44"/>
      <c r="BQ820" s="44"/>
      <c r="BR820" s="44"/>
      <c r="BS820" s="44"/>
      <c r="BT820" s="44"/>
      <c r="BU820" s="44"/>
      <c r="BV820" s="44"/>
      <c r="BW820" s="44"/>
      <c r="BX820" s="44"/>
      <c r="BY820" s="44"/>
      <c r="BZ820" s="44"/>
      <c r="CA820" s="44"/>
      <c r="CB820" s="44"/>
      <c r="CC820" s="44"/>
      <c r="CD820" s="44"/>
      <c r="CE820" s="44"/>
      <c r="CF820" s="44"/>
      <c r="CG820" s="44"/>
      <c r="CH820" s="44"/>
      <c r="CI820" s="44"/>
      <c r="CJ820" s="44"/>
      <c r="CK820" s="44"/>
      <c r="CL820" s="44"/>
      <c r="CM820" s="44"/>
      <c r="CN820" s="44"/>
      <c r="CO820" s="44"/>
      <c r="CP820" s="44"/>
      <c r="CQ820" s="44"/>
      <c r="CR820" s="44"/>
      <c r="CS820" s="44"/>
      <c r="CT820" s="44"/>
      <c r="CU820" s="44"/>
      <c r="CV820" s="44"/>
      <c r="CW820" s="44"/>
      <c r="CX820" s="44"/>
      <c r="CY820" s="44"/>
      <c r="CZ820" s="44"/>
      <c r="DA820" s="44"/>
      <c r="DB820" s="44"/>
      <c r="DC820" s="44"/>
      <c r="DD820" s="44"/>
      <c r="DE820" s="44"/>
      <c r="DF820" s="44"/>
      <c r="DG820" s="44"/>
      <c r="DH820" s="44"/>
      <c r="DI820" s="44"/>
      <c r="DJ820" s="44"/>
      <c r="DK820" s="44"/>
      <c r="DL820" s="44"/>
      <c r="DM820" s="44"/>
      <c r="DN820" s="44"/>
      <c r="DO820" s="44"/>
      <c r="DP820" s="44"/>
      <c r="DQ820" s="44"/>
      <c r="DR820" s="44"/>
      <c r="DS820" s="44"/>
      <c r="DT820" s="44"/>
      <c r="DU820" s="44"/>
      <c r="DV820" s="44"/>
      <c r="DW820" s="44"/>
      <c r="DX820" s="44"/>
      <c r="DY820" s="44"/>
      <c r="DZ820" s="44"/>
      <c r="EA820" s="44"/>
      <c r="EB820" s="44"/>
      <c r="EC820" s="44"/>
      <c r="ED820" s="44"/>
      <c r="EE820" s="44"/>
      <c r="EF820" s="44"/>
      <c r="EG820" s="44"/>
      <c r="EH820" s="44"/>
      <c r="EI820" s="44"/>
      <c r="EJ820" s="44"/>
      <c r="EK820" s="44"/>
      <c r="EL820" s="44"/>
      <c r="EM820" s="44"/>
      <c r="EN820" s="44"/>
      <c r="EO820" s="44"/>
      <c r="EP820" s="44"/>
      <c r="EQ820" s="44"/>
      <c r="ER820" s="44"/>
      <c r="ES820" s="44"/>
      <c r="ET820" s="44"/>
      <c r="EU820" s="44"/>
      <c r="EV820" s="44"/>
      <c r="EW820" s="44"/>
      <c r="EX820" s="44"/>
      <c r="EY820" s="44"/>
      <c r="EZ820" s="44"/>
      <c r="FA820" s="44"/>
      <c r="FB820" s="44"/>
      <c r="FC820" s="44"/>
      <c r="FD820" s="44"/>
      <c r="FE820" s="44"/>
      <c r="FF820" s="44"/>
      <c r="FG820" s="44"/>
      <c r="FH820" s="44"/>
      <c r="FI820" s="44"/>
      <c r="FJ820" s="44"/>
      <c r="FK820" s="44"/>
      <c r="FL820" s="44"/>
      <c r="FM820" s="44"/>
      <c r="FN820" s="44"/>
      <c r="FO820" s="44"/>
      <c r="FP820" s="44"/>
      <c r="FQ820" s="44"/>
      <c r="FR820" s="44"/>
      <c r="FS820" s="44"/>
      <c r="FT820" s="44"/>
      <c r="FU820" s="44"/>
      <c r="FV820" s="44"/>
      <c r="FW820" s="44"/>
      <c r="FX820" s="44"/>
      <c r="FY820" s="44"/>
      <c r="FZ820" s="44"/>
      <c r="GA820" s="44"/>
      <c r="GB820" s="44"/>
      <c r="GC820" s="44"/>
      <c r="GD820" s="44"/>
      <c r="GE820" s="44"/>
      <c r="GF820" s="44"/>
      <c r="GG820" s="44"/>
      <c r="GH820" s="44"/>
      <c r="GI820" s="44"/>
      <c r="GJ820" s="44"/>
      <c r="GK820" s="44"/>
      <c r="GL820" s="44"/>
      <c r="GM820" s="44"/>
      <c r="GN820" s="44"/>
      <c r="GO820" s="44"/>
      <c r="GP820" s="44"/>
      <c r="GQ820" s="44"/>
      <c r="GR820" s="44"/>
      <c r="GS820" s="44"/>
      <c r="GT820" s="44"/>
      <c r="GU820" s="44"/>
      <c r="GV820" s="44"/>
      <c r="GW820" s="44"/>
      <c r="GX820" s="44"/>
      <c r="GY820" s="44"/>
      <c r="GZ820" s="44"/>
      <c r="HA820" s="44"/>
      <c r="HB820" s="44"/>
      <c r="HC820" s="44"/>
      <c r="HD820" s="44"/>
      <c r="HE820" s="44"/>
      <c r="HF820" s="44"/>
      <c r="HG820" s="44"/>
      <c r="HH820" s="44"/>
      <c r="HI820" s="44"/>
      <c r="HJ820" s="44"/>
      <c r="HK820" s="44"/>
      <c r="HL820" s="44"/>
      <c r="HM820" s="44"/>
      <c r="HN820" s="44"/>
      <c r="HO820" s="44"/>
      <c r="HP820" s="44"/>
      <c r="HQ820" s="44"/>
      <c r="HR820" s="44"/>
      <c r="HS820" s="44"/>
      <c r="HT820" s="44"/>
      <c r="HU820" s="44"/>
      <c r="HV820" s="44"/>
      <c r="HW820" s="44"/>
      <c r="HX820" s="44"/>
      <c r="HY820" s="44"/>
      <c r="HZ820" s="44"/>
      <c r="IA820" s="44"/>
      <c r="IC820" s="33"/>
      <c r="ID820" s="33"/>
      <c r="IE820" s="33"/>
      <c r="IF820" s="33"/>
      <c r="IG820" s="33"/>
      <c r="IH820" s="33"/>
      <c r="II820" s="33"/>
    </row>
    <row r="821" spans="2:256" s="40" customFormat="1" ht="47.25" x14ac:dyDescent="0.25">
      <c r="B821" s="177"/>
      <c r="C821" s="34">
        <v>187</v>
      </c>
      <c r="D821" s="35" t="s">
        <v>3019</v>
      </c>
      <c r="E821" s="35" t="s">
        <v>1243</v>
      </c>
      <c r="F821" s="35" t="s">
        <v>1221</v>
      </c>
      <c r="G821" s="35" t="s">
        <v>4409</v>
      </c>
      <c r="H821" s="37">
        <v>41902</v>
      </c>
      <c r="I821" s="133">
        <v>40778</v>
      </c>
      <c r="J821" s="38">
        <v>41902</v>
      </c>
      <c r="K821" s="42" t="s">
        <v>2380</v>
      </c>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c r="AP821" s="44"/>
      <c r="AQ821" s="44"/>
      <c r="AR821" s="44"/>
      <c r="AS821" s="44"/>
      <c r="AT821" s="44"/>
      <c r="AU821" s="44"/>
      <c r="AV821" s="44"/>
      <c r="AW821" s="44"/>
      <c r="AX821" s="44"/>
      <c r="AY821" s="44"/>
      <c r="AZ821" s="44"/>
      <c r="BA821" s="44"/>
      <c r="BB821" s="44"/>
      <c r="BC821" s="44"/>
      <c r="BD821" s="44"/>
      <c r="BE821" s="44"/>
      <c r="BF821" s="44"/>
      <c r="BG821" s="44"/>
      <c r="BH821" s="44"/>
      <c r="BI821" s="44"/>
      <c r="BJ821" s="44"/>
      <c r="BK821" s="44"/>
      <c r="BL821" s="44"/>
      <c r="BM821" s="44"/>
      <c r="BN821" s="44"/>
      <c r="BO821" s="44"/>
      <c r="BP821" s="44"/>
      <c r="BQ821" s="44"/>
      <c r="BR821" s="44"/>
      <c r="BS821" s="44"/>
      <c r="BT821" s="44"/>
      <c r="BU821" s="44"/>
      <c r="BV821" s="44"/>
      <c r="BW821" s="44"/>
      <c r="BX821" s="44"/>
      <c r="BY821" s="44"/>
      <c r="BZ821" s="44"/>
      <c r="CA821" s="44"/>
      <c r="CB821" s="44"/>
      <c r="CC821" s="44"/>
      <c r="CD821" s="44"/>
      <c r="CE821" s="44"/>
      <c r="CF821" s="44"/>
      <c r="CG821" s="44"/>
      <c r="CH821" s="44"/>
      <c r="CI821" s="44"/>
      <c r="CJ821" s="44"/>
      <c r="CK821" s="44"/>
      <c r="CL821" s="44"/>
      <c r="CM821" s="44"/>
      <c r="CN821" s="44"/>
      <c r="CO821" s="44"/>
      <c r="CP821" s="44"/>
      <c r="CQ821" s="44"/>
      <c r="CR821" s="44"/>
      <c r="CS821" s="44"/>
      <c r="CT821" s="44"/>
      <c r="CU821" s="44"/>
      <c r="CV821" s="44"/>
      <c r="CW821" s="44"/>
      <c r="CX821" s="44"/>
      <c r="CY821" s="44"/>
      <c r="CZ821" s="44"/>
      <c r="DA821" s="44"/>
      <c r="DB821" s="44"/>
      <c r="DC821" s="44"/>
      <c r="DD821" s="44"/>
      <c r="DE821" s="44"/>
      <c r="DF821" s="44"/>
      <c r="DG821" s="44"/>
      <c r="DH821" s="44"/>
      <c r="DI821" s="44"/>
      <c r="DJ821" s="44"/>
      <c r="DK821" s="44"/>
      <c r="DL821" s="44"/>
      <c r="DM821" s="44"/>
      <c r="DN821" s="44"/>
      <c r="DO821" s="44"/>
      <c r="DP821" s="44"/>
      <c r="DQ821" s="44"/>
      <c r="DR821" s="44"/>
      <c r="DS821" s="44"/>
      <c r="DT821" s="44"/>
      <c r="DU821" s="44"/>
      <c r="DV821" s="44"/>
      <c r="DW821" s="44"/>
      <c r="DX821" s="44"/>
      <c r="DY821" s="44"/>
      <c r="DZ821" s="44"/>
      <c r="EA821" s="44"/>
      <c r="EB821" s="44"/>
      <c r="EC821" s="44"/>
      <c r="ED821" s="44"/>
      <c r="EE821" s="44"/>
      <c r="EF821" s="44"/>
      <c r="EG821" s="44"/>
      <c r="EH821" s="44"/>
      <c r="EI821" s="44"/>
      <c r="EJ821" s="44"/>
      <c r="EK821" s="44"/>
      <c r="EL821" s="44"/>
      <c r="EM821" s="44"/>
      <c r="EN821" s="44"/>
      <c r="EO821" s="44"/>
      <c r="EP821" s="44"/>
      <c r="EQ821" s="44"/>
      <c r="ER821" s="44"/>
      <c r="ES821" s="44"/>
      <c r="ET821" s="44"/>
      <c r="EU821" s="44"/>
      <c r="EV821" s="44"/>
      <c r="EW821" s="44"/>
      <c r="EX821" s="44"/>
      <c r="EY821" s="44"/>
      <c r="EZ821" s="44"/>
      <c r="FA821" s="44"/>
      <c r="FB821" s="44"/>
      <c r="FC821" s="44"/>
      <c r="FD821" s="44"/>
      <c r="FE821" s="44"/>
      <c r="FF821" s="44"/>
      <c r="FG821" s="44"/>
      <c r="FH821" s="44"/>
      <c r="FI821" s="44"/>
      <c r="FJ821" s="44"/>
      <c r="FK821" s="44"/>
      <c r="FL821" s="44"/>
      <c r="FM821" s="44"/>
      <c r="FN821" s="44"/>
      <c r="FO821" s="44"/>
      <c r="FP821" s="44"/>
      <c r="FQ821" s="44"/>
      <c r="FR821" s="44"/>
      <c r="FS821" s="44"/>
      <c r="FT821" s="44"/>
      <c r="FU821" s="44"/>
      <c r="FV821" s="44"/>
      <c r="FW821" s="44"/>
      <c r="FX821" s="44"/>
      <c r="FY821" s="44"/>
      <c r="FZ821" s="44"/>
      <c r="GA821" s="44"/>
      <c r="GB821" s="44"/>
      <c r="GC821" s="44"/>
      <c r="GD821" s="44"/>
      <c r="GE821" s="44"/>
      <c r="GF821" s="44"/>
      <c r="GG821" s="44"/>
      <c r="GH821" s="44"/>
      <c r="GI821" s="44"/>
      <c r="GJ821" s="44"/>
      <c r="GK821" s="44"/>
      <c r="GL821" s="44"/>
      <c r="GM821" s="44"/>
      <c r="GN821" s="44"/>
      <c r="GO821" s="44"/>
      <c r="GP821" s="44"/>
      <c r="GQ821" s="44"/>
      <c r="GR821" s="44"/>
      <c r="GS821" s="44"/>
      <c r="GT821" s="44"/>
      <c r="GU821" s="44"/>
      <c r="GV821" s="44"/>
      <c r="GW821" s="44"/>
      <c r="GX821" s="44"/>
      <c r="GY821" s="44"/>
      <c r="GZ821" s="44"/>
      <c r="HA821" s="44"/>
      <c r="HB821" s="44"/>
      <c r="HC821" s="44"/>
      <c r="HD821" s="44"/>
      <c r="HE821" s="44"/>
      <c r="HF821" s="44"/>
      <c r="HG821" s="44"/>
      <c r="HH821" s="44"/>
      <c r="HI821" s="44"/>
      <c r="HJ821" s="44"/>
      <c r="HK821" s="44"/>
      <c r="HL821" s="44"/>
      <c r="HM821" s="44"/>
      <c r="HN821" s="44"/>
      <c r="HO821" s="44"/>
      <c r="HP821" s="44"/>
      <c r="HQ821" s="44"/>
      <c r="HR821" s="44"/>
      <c r="HS821" s="44"/>
      <c r="HT821" s="44"/>
      <c r="HU821" s="44"/>
      <c r="HV821" s="44"/>
      <c r="HW821" s="44"/>
      <c r="HX821" s="44"/>
      <c r="HY821" s="44"/>
      <c r="HZ821" s="44"/>
      <c r="IA821" s="44"/>
    </row>
    <row r="822" spans="2:256" s="40" customFormat="1" ht="63" x14ac:dyDescent="0.25">
      <c r="B822" s="177"/>
      <c r="C822" s="34">
        <v>188</v>
      </c>
      <c r="D822" s="35" t="s">
        <v>3017</v>
      </c>
      <c r="E822" s="35" t="s">
        <v>1243</v>
      </c>
      <c r="F822" s="35" t="s">
        <v>1222</v>
      </c>
      <c r="G822" s="35" t="s">
        <v>4410</v>
      </c>
      <c r="H822" s="37">
        <v>41902</v>
      </c>
      <c r="I822" s="133">
        <v>113954</v>
      </c>
      <c r="J822" s="38">
        <v>41902</v>
      </c>
      <c r="K822" s="42" t="s">
        <v>2381</v>
      </c>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c r="AP822" s="44"/>
      <c r="AQ822" s="44"/>
      <c r="AR822" s="44"/>
      <c r="AS822" s="44"/>
      <c r="AT822" s="44"/>
      <c r="AU822" s="44"/>
      <c r="AV822" s="44"/>
      <c r="AW822" s="44"/>
      <c r="AX822" s="44"/>
      <c r="AY822" s="44"/>
      <c r="AZ822" s="44"/>
      <c r="BA822" s="44"/>
      <c r="BB822" s="44"/>
      <c r="BC822" s="44"/>
      <c r="BD822" s="44"/>
      <c r="BE822" s="44"/>
      <c r="BF822" s="44"/>
      <c r="BG822" s="44"/>
      <c r="BH822" s="44"/>
      <c r="BI822" s="44"/>
      <c r="BJ822" s="44"/>
      <c r="BK822" s="44"/>
      <c r="BL822" s="44"/>
      <c r="BM822" s="44"/>
      <c r="BN822" s="44"/>
      <c r="BO822" s="44"/>
      <c r="BP822" s="44"/>
      <c r="BQ822" s="44"/>
      <c r="BR822" s="44"/>
      <c r="BS822" s="44"/>
      <c r="BT822" s="44"/>
      <c r="BU822" s="44"/>
      <c r="BV822" s="44"/>
      <c r="BW822" s="44"/>
      <c r="BX822" s="44"/>
      <c r="BY822" s="44"/>
      <c r="BZ822" s="44"/>
      <c r="CA822" s="44"/>
      <c r="CB822" s="44"/>
      <c r="CC822" s="44"/>
      <c r="CD822" s="44"/>
      <c r="CE822" s="44"/>
      <c r="CF822" s="44"/>
      <c r="CG822" s="44"/>
      <c r="CH822" s="44"/>
      <c r="CI822" s="44"/>
      <c r="CJ822" s="44"/>
      <c r="CK822" s="44"/>
      <c r="CL822" s="44"/>
      <c r="CM822" s="44"/>
      <c r="CN822" s="44"/>
      <c r="CO822" s="44"/>
      <c r="CP822" s="44"/>
      <c r="CQ822" s="44"/>
      <c r="CR822" s="44"/>
      <c r="CS822" s="44"/>
      <c r="CT822" s="44"/>
      <c r="CU822" s="44"/>
      <c r="CV822" s="44"/>
      <c r="CW822" s="44"/>
      <c r="CX822" s="44"/>
      <c r="CY822" s="44"/>
      <c r="CZ822" s="44"/>
      <c r="DA822" s="44"/>
      <c r="DB822" s="44"/>
      <c r="DC822" s="44"/>
      <c r="DD822" s="44"/>
      <c r="DE822" s="44"/>
      <c r="DF822" s="44"/>
      <c r="DG822" s="44"/>
      <c r="DH822" s="44"/>
      <c r="DI822" s="44"/>
      <c r="DJ822" s="44"/>
      <c r="DK822" s="44"/>
      <c r="DL822" s="44"/>
      <c r="DM822" s="44"/>
      <c r="DN822" s="44"/>
      <c r="DO822" s="44"/>
      <c r="DP822" s="44"/>
      <c r="DQ822" s="44"/>
      <c r="DR822" s="44"/>
      <c r="DS822" s="44"/>
      <c r="DT822" s="44"/>
      <c r="DU822" s="44"/>
      <c r="DV822" s="44"/>
      <c r="DW822" s="44"/>
      <c r="DX822" s="44"/>
      <c r="DY822" s="44"/>
      <c r="DZ822" s="44"/>
      <c r="EA822" s="44"/>
      <c r="EB822" s="44"/>
      <c r="EC822" s="44"/>
      <c r="ED822" s="44"/>
      <c r="EE822" s="44"/>
      <c r="EF822" s="44"/>
      <c r="EG822" s="44"/>
      <c r="EH822" s="44"/>
      <c r="EI822" s="44"/>
      <c r="EJ822" s="44"/>
      <c r="EK822" s="44"/>
      <c r="EL822" s="44"/>
      <c r="EM822" s="44"/>
      <c r="EN822" s="44"/>
      <c r="EO822" s="44"/>
      <c r="EP822" s="44"/>
      <c r="EQ822" s="44"/>
      <c r="ER822" s="44"/>
      <c r="ES822" s="44"/>
      <c r="ET822" s="44"/>
      <c r="EU822" s="44"/>
      <c r="EV822" s="44"/>
      <c r="EW822" s="44"/>
      <c r="EX822" s="44"/>
      <c r="EY822" s="44"/>
      <c r="EZ822" s="44"/>
      <c r="FA822" s="44"/>
      <c r="FB822" s="44"/>
      <c r="FC822" s="44"/>
      <c r="FD822" s="44"/>
      <c r="FE822" s="44"/>
      <c r="FF822" s="44"/>
      <c r="FG822" s="44"/>
      <c r="FH822" s="44"/>
      <c r="FI822" s="44"/>
      <c r="FJ822" s="44"/>
      <c r="FK822" s="44"/>
      <c r="FL822" s="44"/>
      <c r="FM822" s="44"/>
      <c r="FN822" s="44"/>
      <c r="FO822" s="44"/>
      <c r="FP822" s="44"/>
      <c r="FQ822" s="44"/>
      <c r="FR822" s="44"/>
      <c r="FS822" s="44"/>
      <c r="FT822" s="44"/>
      <c r="FU822" s="44"/>
      <c r="FV822" s="44"/>
      <c r="FW822" s="44"/>
      <c r="FX822" s="44"/>
      <c r="FY822" s="44"/>
      <c r="FZ822" s="44"/>
      <c r="GA822" s="44"/>
      <c r="GB822" s="44"/>
      <c r="GC822" s="44"/>
      <c r="GD822" s="44"/>
      <c r="GE822" s="44"/>
      <c r="GF822" s="44"/>
      <c r="GG822" s="44"/>
      <c r="GH822" s="44"/>
      <c r="GI822" s="44"/>
      <c r="GJ822" s="44"/>
      <c r="GK822" s="44"/>
      <c r="GL822" s="44"/>
      <c r="GM822" s="44"/>
      <c r="GN822" s="44"/>
      <c r="GO822" s="44"/>
      <c r="GP822" s="44"/>
      <c r="GQ822" s="44"/>
      <c r="GR822" s="44"/>
      <c r="GS822" s="44"/>
      <c r="GT822" s="44"/>
      <c r="GU822" s="44"/>
      <c r="GV822" s="44"/>
      <c r="GW822" s="44"/>
      <c r="GX822" s="44"/>
      <c r="GY822" s="44"/>
      <c r="GZ822" s="44"/>
      <c r="HA822" s="44"/>
      <c r="HB822" s="44"/>
      <c r="HC822" s="44"/>
      <c r="HD822" s="44"/>
      <c r="HE822" s="44"/>
      <c r="HF822" s="44"/>
      <c r="HG822" s="44"/>
      <c r="HH822" s="44"/>
      <c r="HI822" s="44"/>
      <c r="HJ822" s="44"/>
      <c r="HK822" s="44"/>
      <c r="HL822" s="44"/>
      <c r="HM822" s="44"/>
      <c r="HN822" s="44"/>
      <c r="HO822" s="44"/>
      <c r="HP822" s="44"/>
      <c r="HQ822" s="44"/>
      <c r="HR822" s="44"/>
      <c r="HS822" s="44"/>
      <c r="HT822" s="44"/>
      <c r="HU822" s="44"/>
      <c r="HV822" s="44"/>
      <c r="HW822" s="44"/>
      <c r="HX822" s="44"/>
      <c r="HY822" s="44"/>
      <c r="HZ822" s="44"/>
      <c r="IA822" s="44"/>
    </row>
    <row r="823" spans="2:256" s="44" customFormat="1" ht="78.75" x14ac:dyDescent="0.25">
      <c r="B823" s="177"/>
      <c r="C823" s="34">
        <v>189</v>
      </c>
      <c r="D823" s="46" t="s">
        <v>2885</v>
      </c>
      <c r="E823" s="41" t="s">
        <v>67</v>
      </c>
      <c r="F823" s="47" t="s">
        <v>791</v>
      </c>
      <c r="G823" s="48" t="s">
        <v>792</v>
      </c>
      <c r="H823" s="49">
        <v>40504</v>
      </c>
      <c r="I823" s="142">
        <v>87000</v>
      </c>
      <c r="J823" s="50">
        <v>41904</v>
      </c>
      <c r="K823" s="42" t="s">
        <v>2382</v>
      </c>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c r="AQ823" s="40"/>
      <c r="AR823" s="40"/>
      <c r="AS823" s="40"/>
      <c r="AT823" s="40"/>
      <c r="AU823" s="40"/>
      <c r="AV823" s="40"/>
      <c r="AW823" s="40"/>
      <c r="AX823" s="40"/>
      <c r="AY823" s="40"/>
      <c r="AZ823" s="40"/>
      <c r="BA823" s="40"/>
      <c r="BB823" s="40"/>
      <c r="BC823" s="40"/>
      <c r="BD823" s="40"/>
      <c r="BE823" s="40"/>
      <c r="BF823" s="40"/>
      <c r="BG823" s="40"/>
      <c r="BH823" s="40"/>
      <c r="BI823" s="40"/>
      <c r="BJ823" s="40"/>
      <c r="BK823" s="40"/>
      <c r="BL823" s="40"/>
      <c r="BM823" s="40"/>
      <c r="BN823" s="40"/>
      <c r="BO823" s="40"/>
      <c r="BP823" s="40"/>
      <c r="BQ823" s="40"/>
      <c r="BR823" s="40"/>
      <c r="BS823" s="40"/>
      <c r="BT823" s="40"/>
      <c r="BU823" s="40"/>
      <c r="BV823" s="40"/>
      <c r="BW823" s="40"/>
      <c r="BX823" s="40"/>
      <c r="BY823" s="40"/>
      <c r="BZ823" s="40"/>
      <c r="CA823" s="40"/>
      <c r="CB823" s="40"/>
      <c r="CC823" s="40"/>
      <c r="CD823" s="40"/>
      <c r="CE823" s="40"/>
      <c r="CF823" s="40"/>
      <c r="CG823" s="40"/>
      <c r="CH823" s="40"/>
      <c r="CI823" s="40"/>
      <c r="CJ823" s="40"/>
      <c r="CK823" s="40"/>
      <c r="CL823" s="40"/>
      <c r="CM823" s="40"/>
      <c r="CN823" s="40"/>
      <c r="CO823" s="40"/>
      <c r="CP823" s="40"/>
      <c r="CQ823" s="40"/>
      <c r="CR823" s="40"/>
      <c r="CS823" s="40"/>
      <c r="CT823" s="40"/>
      <c r="CU823" s="40"/>
      <c r="CV823" s="40"/>
      <c r="CW823" s="40"/>
      <c r="CX823" s="40"/>
      <c r="CY823" s="40"/>
      <c r="CZ823" s="40"/>
      <c r="DA823" s="40"/>
      <c r="DB823" s="40"/>
      <c r="DC823" s="40"/>
      <c r="DD823" s="40"/>
      <c r="DE823" s="40"/>
      <c r="DF823" s="40"/>
      <c r="DG823" s="40"/>
      <c r="DH823" s="40"/>
      <c r="DI823" s="40"/>
      <c r="DJ823" s="40"/>
      <c r="DK823" s="40"/>
      <c r="DL823" s="40"/>
      <c r="DM823" s="40"/>
      <c r="DN823" s="40"/>
      <c r="DO823" s="40"/>
      <c r="DP823" s="40"/>
      <c r="DQ823" s="40"/>
      <c r="DR823" s="40"/>
      <c r="DS823" s="40"/>
      <c r="DT823" s="40"/>
      <c r="DU823" s="40"/>
      <c r="DV823" s="40"/>
      <c r="DW823" s="40"/>
      <c r="DX823" s="40"/>
      <c r="DY823" s="40"/>
      <c r="DZ823" s="40"/>
      <c r="EA823" s="40"/>
      <c r="EB823" s="40"/>
      <c r="EC823" s="40"/>
      <c r="ED823" s="40"/>
      <c r="EE823" s="40"/>
      <c r="EF823" s="40"/>
      <c r="EG823" s="40"/>
      <c r="EH823" s="40"/>
      <c r="EI823" s="40"/>
      <c r="EJ823" s="40"/>
      <c r="EK823" s="40"/>
      <c r="EL823" s="40"/>
      <c r="EM823" s="40"/>
      <c r="EN823" s="40"/>
      <c r="EO823" s="40"/>
      <c r="EP823" s="40"/>
      <c r="EQ823" s="40"/>
      <c r="ER823" s="40"/>
      <c r="ES823" s="40"/>
      <c r="ET823" s="40"/>
      <c r="EU823" s="40"/>
      <c r="EV823" s="40"/>
      <c r="EW823" s="40"/>
      <c r="EX823" s="40"/>
      <c r="EY823" s="40"/>
      <c r="EZ823" s="40"/>
      <c r="FA823" s="40"/>
      <c r="FB823" s="40"/>
      <c r="FC823" s="40"/>
      <c r="FD823" s="40"/>
      <c r="FE823" s="40"/>
      <c r="FF823" s="40"/>
      <c r="FG823" s="40"/>
      <c r="FH823" s="40"/>
      <c r="FI823" s="40"/>
      <c r="FJ823" s="40"/>
      <c r="FK823" s="40"/>
      <c r="FL823" s="40"/>
      <c r="FM823" s="40"/>
      <c r="FN823" s="40"/>
      <c r="FO823" s="40"/>
      <c r="FP823" s="40"/>
      <c r="FQ823" s="40"/>
      <c r="FR823" s="40"/>
      <c r="FS823" s="40"/>
      <c r="FT823" s="40"/>
      <c r="FU823" s="40"/>
      <c r="FV823" s="40"/>
      <c r="FW823" s="40"/>
      <c r="FX823" s="40"/>
      <c r="FY823" s="40"/>
      <c r="FZ823" s="40"/>
      <c r="GA823" s="40"/>
      <c r="GB823" s="40"/>
      <c r="GC823" s="40"/>
      <c r="GD823" s="40"/>
      <c r="GE823" s="40"/>
      <c r="GF823" s="40"/>
      <c r="GG823" s="40"/>
      <c r="GH823" s="40"/>
      <c r="GI823" s="40"/>
      <c r="GJ823" s="40"/>
      <c r="GK823" s="40"/>
      <c r="GL823" s="40"/>
      <c r="GM823" s="40"/>
      <c r="GN823" s="40"/>
      <c r="GO823" s="40"/>
      <c r="GP823" s="40"/>
      <c r="GQ823" s="40"/>
      <c r="GR823" s="40"/>
      <c r="GS823" s="40"/>
      <c r="GT823" s="40"/>
      <c r="GU823" s="40"/>
      <c r="GV823" s="40"/>
      <c r="GW823" s="40"/>
      <c r="GX823" s="40"/>
      <c r="GY823" s="40"/>
      <c r="GZ823" s="40"/>
      <c r="HA823" s="40"/>
      <c r="HB823" s="40"/>
      <c r="HC823" s="40"/>
      <c r="HD823" s="40"/>
      <c r="HE823" s="40"/>
      <c r="HF823" s="40"/>
      <c r="HG823" s="40"/>
      <c r="HH823" s="40"/>
      <c r="HI823" s="40"/>
      <c r="HJ823" s="40"/>
      <c r="HK823" s="40"/>
      <c r="HL823" s="40"/>
      <c r="HM823" s="40"/>
      <c r="HN823" s="40"/>
      <c r="HO823" s="40"/>
      <c r="HP823" s="40"/>
      <c r="HQ823" s="40"/>
      <c r="HR823" s="40"/>
      <c r="HS823" s="40"/>
      <c r="HT823" s="40"/>
      <c r="HU823" s="40"/>
      <c r="HV823" s="40"/>
      <c r="HW823" s="40"/>
      <c r="HX823" s="40"/>
      <c r="HY823" s="40"/>
      <c r="HZ823" s="40"/>
      <c r="IA823" s="40"/>
      <c r="IB823" s="40"/>
      <c r="IC823" s="40"/>
      <c r="ID823" s="40"/>
      <c r="IE823" s="40"/>
      <c r="IF823" s="40"/>
      <c r="IG823" s="40"/>
      <c r="IH823" s="40"/>
      <c r="II823" s="40"/>
      <c r="IJ823" s="40"/>
      <c r="IK823" s="40"/>
      <c r="IL823" s="40"/>
      <c r="IM823" s="40"/>
      <c r="IN823" s="40"/>
      <c r="IO823" s="40"/>
      <c r="IP823" s="40"/>
      <c r="IQ823" s="40"/>
      <c r="IR823" s="40"/>
      <c r="IS823" s="40"/>
      <c r="IT823" s="40"/>
      <c r="IU823" s="40"/>
      <c r="IV823" s="40"/>
    </row>
    <row r="824" spans="2:256" s="44" customFormat="1" ht="141.75" x14ac:dyDescent="0.25">
      <c r="B824" s="177"/>
      <c r="C824" s="34">
        <v>190</v>
      </c>
      <c r="D824" s="46" t="s">
        <v>2833</v>
      </c>
      <c r="E824" s="41" t="s">
        <v>550</v>
      </c>
      <c r="F824" s="47" t="s">
        <v>553</v>
      </c>
      <c r="G824" s="48" t="s">
        <v>554</v>
      </c>
      <c r="H824" s="49">
        <v>41905</v>
      </c>
      <c r="I824" s="142">
        <v>31760</v>
      </c>
      <c r="J824" s="50">
        <v>41905</v>
      </c>
      <c r="K824" s="42" t="s">
        <v>2361</v>
      </c>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c r="AQ824" s="40"/>
      <c r="AR824" s="40"/>
      <c r="AS824" s="40"/>
      <c r="AT824" s="40"/>
      <c r="AU824" s="40"/>
      <c r="AV824" s="40"/>
      <c r="AW824" s="40"/>
      <c r="AX824" s="40"/>
      <c r="AY824" s="40"/>
      <c r="AZ824" s="40"/>
      <c r="BA824" s="40"/>
      <c r="BB824" s="40"/>
      <c r="BC824" s="40"/>
      <c r="BD824" s="40"/>
      <c r="BE824" s="40"/>
      <c r="BF824" s="40"/>
      <c r="BG824" s="40"/>
      <c r="BH824" s="40"/>
      <c r="BI824" s="40"/>
      <c r="BJ824" s="40"/>
      <c r="BK824" s="40"/>
      <c r="BL824" s="40"/>
      <c r="BM824" s="40"/>
      <c r="BN824" s="40"/>
      <c r="BO824" s="40"/>
      <c r="BP824" s="40"/>
      <c r="BQ824" s="40"/>
      <c r="BR824" s="40"/>
      <c r="BS824" s="40"/>
      <c r="BT824" s="40"/>
      <c r="BU824" s="40"/>
      <c r="BV824" s="40"/>
      <c r="BW824" s="40"/>
      <c r="BX824" s="40"/>
      <c r="BY824" s="40"/>
      <c r="BZ824" s="40"/>
      <c r="CA824" s="40"/>
      <c r="CB824" s="40"/>
      <c r="CC824" s="40"/>
      <c r="CD824" s="40"/>
      <c r="CE824" s="40"/>
      <c r="CF824" s="40"/>
      <c r="CG824" s="40"/>
      <c r="CH824" s="40"/>
      <c r="CI824" s="40"/>
      <c r="CJ824" s="40"/>
      <c r="CK824" s="40"/>
      <c r="CL824" s="40"/>
      <c r="CM824" s="40"/>
      <c r="CN824" s="40"/>
      <c r="CO824" s="40"/>
      <c r="CP824" s="40"/>
      <c r="CQ824" s="40"/>
      <c r="CR824" s="40"/>
      <c r="CS824" s="40"/>
      <c r="CT824" s="40"/>
      <c r="CU824" s="40"/>
      <c r="CV824" s="40"/>
      <c r="CW824" s="40"/>
      <c r="CX824" s="40"/>
      <c r="CY824" s="40"/>
      <c r="CZ824" s="40"/>
      <c r="DA824" s="40"/>
      <c r="DB824" s="40"/>
      <c r="DC824" s="40"/>
      <c r="DD824" s="40"/>
      <c r="DE824" s="40"/>
      <c r="DF824" s="40"/>
      <c r="DG824" s="40"/>
      <c r="DH824" s="40"/>
      <c r="DI824" s="40"/>
      <c r="DJ824" s="40"/>
      <c r="DK824" s="40"/>
      <c r="DL824" s="40"/>
      <c r="DM824" s="40"/>
      <c r="DN824" s="40"/>
      <c r="DO824" s="40"/>
      <c r="DP824" s="40"/>
      <c r="DQ824" s="40"/>
      <c r="DR824" s="40"/>
      <c r="DS824" s="40"/>
      <c r="DT824" s="40"/>
      <c r="DU824" s="40"/>
      <c r="DV824" s="40"/>
      <c r="DW824" s="40"/>
      <c r="DX824" s="40"/>
      <c r="DY824" s="40"/>
      <c r="DZ824" s="40"/>
      <c r="EA824" s="40"/>
      <c r="EB824" s="40"/>
      <c r="EC824" s="40"/>
      <c r="ED824" s="40"/>
      <c r="EE824" s="40"/>
      <c r="EF824" s="40"/>
      <c r="EG824" s="40"/>
      <c r="EH824" s="40"/>
      <c r="EI824" s="40"/>
      <c r="EJ824" s="40"/>
      <c r="EK824" s="40"/>
      <c r="EL824" s="40"/>
      <c r="EM824" s="40"/>
      <c r="EN824" s="40"/>
      <c r="EO824" s="40"/>
      <c r="EP824" s="40"/>
      <c r="EQ824" s="40"/>
      <c r="ER824" s="40"/>
      <c r="ES824" s="40"/>
      <c r="ET824" s="40"/>
      <c r="EU824" s="40"/>
      <c r="EV824" s="40"/>
      <c r="EW824" s="40"/>
      <c r="EX824" s="40"/>
      <c r="EY824" s="40"/>
      <c r="EZ824" s="40"/>
      <c r="FA824" s="40"/>
      <c r="FB824" s="40"/>
      <c r="FC824" s="40"/>
      <c r="FD824" s="40"/>
      <c r="FE824" s="40"/>
      <c r="FF824" s="40"/>
      <c r="FG824" s="40"/>
      <c r="FH824" s="40"/>
      <c r="FI824" s="40"/>
      <c r="FJ824" s="40"/>
      <c r="FK824" s="40"/>
      <c r="FL824" s="40"/>
      <c r="FM824" s="40"/>
      <c r="FN824" s="40"/>
      <c r="FO824" s="40"/>
      <c r="FP824" s="40"/>
      <c r="FQ824" s="40"/>
      <c r="FR824" s="40"/>
      <c r="FS824" s="40"/>
      <c r="FT824" s="40"/>
      <c r="FU824" s="40"/>
      <c r="FV824" s="40"/>
      <c r="FW824" s="40"/>
      <c r="FX824" s="40"/>
      <c r="FY824" s="40"/>
      <c r="FZ824" s="40"/>
      <c r="GA824" s="40"/>
      <c r="GB824" s="40"/>
      <c r="GC824" s="40"/>
      <c r="GD824" s="40"/>
      <c r="GE824" s="40"/>
      <c r="GF824" s="40"/>
      <c r="GG824" s="40"/>
      <c r="GH824" s="40"/>
      <c r="GI824" s="40"/>
      <c r="GJ824" s="40"/>
      <c r="GK824" s="40"/>
      <c r="GL824" s="40"/>
      <c r="GM824" s="40"/>
      <c r="GN824" s="40"/>
      <c r="GO824" s="40"/>
      <c r="GP824" s="40"/>
      <c r="GQ824" s="40"/>
      <c r="GR824" s="40"/>
      <c r="GS824" s="40"/>
      <c r="GT824" s="40"/>
      <c r="GU824" s="40"/>
      <c r="GV824" s="40"/>
      <c r="GW824" s="40"/>
      <c r="GX824" s="40"/>
      <c r="GY824" s="40"/>
      <c r="GZ824" s="40"/>
      <c r="HA824" s="40"/>
      <c r="HB824" s="40"/>
      <c r="HC824" s="40"/>
      <c r="HD824" s="40"/>
      <c r="HE824" s="40"/>
      <c r="HF824" s="40"/>
      <c r="HG824" s="40"/>
      <c r="HH824" s="40"/>
      <c r="HI824" s="40"/>
      <c r="HJ824" s="40"/>
      <c r="HK824" s="40"/>
      <c r="HL824" s="40"/>
      <c r="HM824" s="40"/>
      <c r="HN824" s="40"/>
      <c r="HO824" s="40"/>
      <c r="HP824" s="40"/>
      <c r="HQ824" s="40"/>
      <c r="HR824" s="40"/>
      <c r="HS824" s="40"/>
      <c r="HT824" s="40"/>
      <c r="HU824" s="40"/>
      <c r="HV824" s="40"/>
      <c r="HW824" s="40"/>
      <c r="HX824" s="40"/>
      <c r="HY824" s="40"/>
      <c r="HZ824" s="40"/>
      <c r="IA824" s="40"/>
      <c r="IB824" s="40"/>
      <c r="IC824" s="40"/>
      <c r="ID824" s="40"/>
      <c r="IE824" s="40"/>
      <c r="IF824" s="40"/>
      <c r="IG824" s="40"/>
      <c r="IH824" s="40"/>
      <c r="II824" s="40"/>
    </row>
    <row r="825" spans="2:256" s="44" customFormat="1" ht="94.5" x14ac:dyDescent="0.25">
      <c r="B825" s="177"/>
      <c r="C825" s="34">
        <v>191</v>
      </c>
      <c r="D825" s="46" t="s">
        <v>3036</v>
      </c>
      <c r="E825" s="41" t="s">
        <v>174</v>
      </c>
      <c r="F825" s="47" t="s">
        <v>442</v>
      </c>
      <c r="G825" s="48" t="s">
        <v>444</v>
      </c>
      <c r="H825" s="49">
        <v>41199</v>
      </c>
      <c r="I825" s="142">
        <v>298827</v>
      </c>
      <c r="J825" s="50">
        <v>41905</v>
      </c>
      <c r="K825" s="42" t="s">
        <v>2383</v>
      </c>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c r="AQ825" s="40"/>
      <c r="AR825" s="40"/>
      <c r="AS825" s="40"/>
      <c r="AT825" s="40"/>
      <c r="AU825" s="40"/>
      <c r="AV825" s="40"/>
      <c r="AW825" s="40"/>
      <c r="AX825" s="40"/>
      <c r="AY825" s="40"/>
      <c r="AZ825" s="40"/>
      <c r="BA825" s="40"/>
      <c r="BB825" s="40"/>
      <c r="BC825" s="40"/>
      <c r="BD825" s="40"/>
      <c r="BE825" s="40"/>
      <c r="BF825" s="40"/>
      <c r="BG825" s="40"/>
      <c r="BH825" s="40"/>
      <c r="BI825" s="40"/>
      <c r="BJ825" s="40"/>
      <c r="BK825" s="40"/>
      <c r="BL825" s="40"/>
      <c r="BM825" s="40"/>
      <c r="BN825" s="40"/>
      <c r="BO825" s="40"/>
      <c r="BP825" s="40"/>
      <c r="BQ825" s="40"/>
      <c r="BR825" s="40"/>
      <c r="BS825" s="40"/>
      <c r="BT825" s="40"/>
      <c r="BU825" s="40"/>
      <c r="BV825" s="40"/>
      <c r="BW825" s="40"/>
      <c r="BX825" s="40"/>
      <c r="BY825" s="40"/>
      <c r="BZ825" s="40"/>
      <c r="CA825" s="40"/>
      <c r="CB825" s="40"/>
      <c r="CC825" s="40"/>
      <c r="CD825" s="40"/>
      <c r="CE825" s="40"/>
      <c r="CF825" s="40"/>
      <c r="CG825" s="40"/>
      <c r="CH825" s="40"/>
      <c r="CI825" s="40"/>
      <c r="CJ825" s="40"/>
      <c r="CK825" s="40"/>
      <c r="CL825" s="40"/>
      <c r="CM825" s="40"/>
      <c r="CN825" s="40"/>
      <c r="CO825" s="40"/>
      <c r="CP825" s="40"/>
      <c r="CQ825" s="40"/>
      <c r="CR825" s="40"/>
      <c r="CS825" s="40"/>
      <c r="CT825" s="40"/>
      <c r="CU825" s="40"/>
      <c r="CV825" s="40"/>
      <c r="CW825" s="40"/>
      <c r="CX825" s="40"/>
      <c r="CY825" s="40"/>
      <c r="CZ825" s="40"/>
      <c r="DA825" s="40"/>
      <c r="DB825" s="40"/>
      <c r="DC825" s="40"/>
      <c r="DD825" s="40"/>
      <c r="DE825" s="40"/>
      <c r="DF825" s="40"/>
      <c r="DG825" s="40"/>
      <c r="DH825" s="40"/>
      <c r="DI825" s="40"/>
      <c r="DJ825" s="40"/>
      <c r="DK825" s="40"/>
      <c r="DL825" s="40"/>
      <c r="DM825" s="40"/>
      <c r="DN825" s="40"/>
      <c r="DO825" s="40"/>
      <c r="DP825" s="40"/>
      <c r="DQ825" s="40"/>
      <c r="DR825" s="40"/>
      <c r="DS825" s="40"/>
      <c r="DT825" s="40"/>
      <c r="DU825" s="40"/>
      <c r="DV825" s="40"/>
      <c r="DW825" s="40"/>
      <c r="DX825" s="40"/>
      <c r="DY825" s="40"/>
      <c r="DZ825" s="40"/>
      <c r="EA825" s="40"/>
      <c r="EB825" s="40"/>
      <c r="EC825" s="40"/>
      <c r="ED825" s="40"/>
      <c r="EE825" s="40"/>
      <c r="EF825" s="40"/>
      <c r="EG825" s="40"/>
      <c r="EH825" s="40"/>
      <c r="EI825" s="40"/>
      <c r="EJ825" s="40"/>
      <c r="EK825" s="40"/>
      <c r="EL825" s="40"/>
      <c r="EM825" s="40"/>
      <c r="EN825" s="40"/>
      <c r="EO825" s="40"/>
      <c r="EP825" s="40"/>
      <c r="EQ825" s="40"/>
      <c r="ER825" s="40"/>
      <c r="ES825" s="40"/>
      <c r="ET825" s="40"/>
      <c r="EU825" s="40"/>
      <c r="EV825" s="40"/>
      <c r="EW825" s="40"/>
      <c r="EX825" s="40"/>
      <c r="EY825" s="40"/>
      <c r="EZ825" s="40"/>
      <c r="FA825" s="40"/>
      <c r="FB825" s="40"/>
      <c r="FC825" s="40"/>
      <c r="FD825" s="40"/>
      <c r="FE825" s="40"/>
      <c r="FF825" s="40"/>
      <c r="FG825" s="40"/>
      <c r="FH825" s="40"/>
      <c r="FI825" s="40"/>
      <c r="FJ825" s="40"/>
      <c r="FK825" s="40"/>
      <c r="FL825" s="40"/>
      <c r="FM825" s="40"/>
      <c r="FN825" s="40"/>
      <c r="FO825" s="40"/>
      <c r="FP825" s="40"/>
      <c r="FQ825" s="40"/>
      <c r="FR825" s="40"/>
      <c r="FS825" s="40"/>
      <c r="FT825" s="40"/>
      <c r="FU825" s="40"/>
      <c r="FV825" s="40"/>
      <c r="FW825" s="40"/>
      <c r="FX825" s="40"/>
      <c r="FY825" s="40"/>
      <c r="FZ825" s="40"/>
      <c r="GA825" s="40"/>
      <c r="GB825" s="40"/>
      <c r="GC825" s="40"/>
      <c r="GD825" s="40"/>
      <c r="GE825" s="40"/>
      <c r="GF825" s="40"/>
      <c r="GG825" s="40"/>
      <c r="GH825" s="40"/>
      <c r="GI825" s="40"/>
      <c r="GJ825" s="40"/>
      <c r="GK825" s="40"/>
      <c r="GL825" s="40"/>
      <c r="GM825" s="40"/>
      <c r="GN825" s="40"/>
      <c r="GO825" s="40"/>
      <c r="GP825" s="40"/>
      <c r="GQ825" s="40"/>
      <c r="GR825" s="40"/>
      <c r="GS825" s="40"/>
      <c r="GT825" s="40"/>
      <c r="GU825" s="40"/>
      <c r="GV825" s="40"/>
      <c r="GW825" s="40"/>
      <c r="GX825" s="40"/>
      <c r="GY825" s="40"/>
      <c r="GZ825" s="40"/>
      <c r="HA825" s="40"/>
      <c r="HB825" s="40"/>
      <c r="HC825" s="40"/>
      <c r="HD825" s="40"/>
      <c r="HE825" s="40"/>
      <c r="HF825" s="40"/>
      <c r="HG825" s="40"/>
      <c r="HH825" s="40"/>
      <c r="HI825" s="40"/>
      <c r="HJ825" s="40"/>
      <c r="HK825" s="40"/>
      <c r="HL825" s="40"/>
      <c r="HM825" s="40"/>
      <c r="HN825" s="40"/>
      <c r="HO825" s="40"/>
      <c r="HP825" s="40"/>
      <c r="HQ825" s="40"/>
      <c r="HR825" s="40"/>
      <c r="HS825" s="40"/>
      <c r="HT825" s="40"/>
      <c r="HU825" s="40"/>
      <c r="HV825" s="40"/>
      <c r="HW825" s="40"/>
      <c r="HX825" s="40"/>
      <c r="HY825" s="40"/>
      <c r="HZ825" s="40"/>
      <c r="IA825" s="40"/>
    </row>
    <row r="826" spans="2:256" s="44" customFormat="1" ht="47.25" x14ac:dyDescent="0.25">
      <c r="B826" s="177"/>
      <c r="C826" s="34">
        <v>192</v>
      </c>
      <c r="D826" s="46" t="s">
        <v>2910</v>
      </c>
      <c r="E826" s="41" t="s">
        <v>477</v>
      </c>
      <c r="F826" s="47" t="s">
        <v>478</v>
      </c>
      <c r="G826" s="48" t="s">
        <v>479</v>
      </c>
      <c r="H826" s="49">
        <v>40849</v>
      </c>
      <c r="I826" s="142">
        <v>259800</v>
      </c>
      <c r="J826" s="50">
        <v>41905</v>
      </c>
      <c r="K826" s="42" t="s">
        <v>2384</v>
      </c>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c r="AQ826" s="40"/>
      <c r="AR826" s="40"/>
      <c r="AS826" s="40"/>
      <c r="AT826" s="40"/>
      <c r="AU826" s="40"/>
      <c r="AV826" s="40"/>
      <c r="AW826" s="40"/>
      <c r="AX826" s="40"/>
      <c r="AY826" s="40"/>
      <c r="AZ826" s="40"/>
      <c r="BA826" s="40"/>
      <c r="BB826" s="40"/>
      <c r="BC826" s="40"/>
      <c r="BD826" s="40"/>
      <c r="BE826" s="40"/>
      <c r="BF826" s="40"/>
      <c r="BG826" s="40"/>
      <c r="BH826" s="40"/>
      <c r="BI826" s="40"/>
      <c r="BJ826" s="40"/>
      <c r="BK826" s="40"/>
      <c r="BL826" s="40"/>
      <c r="BM826" s="40"/>
      <c r="BN826" s="40"/>
      <c r="BO826" s="40"/>
      <c r="BP826" s="40"/>
      <c r="BQ826" s="40"/>
      <c r="BR826" s="40"/>
      <c r="BS826" s="40"/>
      <c r="BT826" s="40"/>
      <c r="BU826" s="40"/>
      <c r="BV826" s="40"/>
      <c r="BW826" s="40"/>
      <c r="BX826" s="40"/>
      <c r="BY826" s="40"/>
      <c r="BZ826" s="40"/>
      <c r="CA826" s="40"/>
      <c r="CB826" s="40"/>
      <c r="CC826" s="40"/>
      <c r="CD826" s="40"/>
      <c r="CE826" s="40"/>
      <c r="CF826" s="40"/>
      <c r="CG826" s="40"/>
      <c r="CH826" s="40"/>
      <c r="CI826" s="40"/>
      <c r="CJ826" s="40"/>
      <c r="CK826" s="40"/>
      <c r="CL826" s="40"/>
      <c r="CM826" s="40"/>
      <c r="CN826" s="40"/>
      <c r="CO826" s="40"/>
      <c r="CP826" s="40"/>
      <c r="CQ826" s="40"/>
      <c r="CR826" s="40"/>
      <c r="CS826" s="40"/>
      <c r="CT826" s="40"/>
      <c r="CU826" s="40"/>
      <c r="CV826" s="40"/>
      <c r="CW826" s="40"/>
      <c r="CX826" s="40"/>
      <c r="CY826" s="40"/>
      <c r="CZ826" s="40"/>
      <c r="DA826" s="40"/>
      <c r="DB826" s="40"/>
      <c r="DC826" s="40"/>
      <c r="DD826" s="40"/>
      <c r="DE826" s="40"/>
      <c r="DF826" s="40"/>
      <c r="DG826" s="40"/>
      <c r="DH826" s="40"/>
      <c r="DI826" s="40"/>
      <c r="DJ826" s="40"/>
      <c r="DK826" s="40"/>
      <c r="DL826" s="40"/>
      <c r="DM826" s="40"/>
      <c r="DN826" s="40"/>
      <c r="DO826" s="40"/>
      <c r="DP826" s="40"/>
      <c r="DQ826" s="40"/>
      <c r="DR826" s="40"/>
      <c r="DS826" s="40"/>
      <c r="DT826" s="40"/>
      <c r="DU826" s="40"/>
      <c r="DV826" s="40"/>
      <c r="DW826" s="40"/>
      <c r="DX826" s="40"/>
      <c r="DY826" s="40"/>
      <c r="DZ826" s="40"/>
      <c r="EA826" s="40"/>
      <c r="EB826" s="40"/>
      <c r="EC826" s="40"/>
      <c r="ED826" s="40"/>
      <c r="EE826" s="40"/>
      <c r="EF826" s="40"/>
      <c r="EG826" s="40"/>
      <c r="EH826" s="40"/>
      <c r="EI826" s="40"/>
      <c r="EJ826" s="40"/>
      <c r="EK826" s="40"/>
      <c r="EL826" s="40"/>
      <c r="EM826" s="40"/>
      <c r="EN826" s="40"/>
      <c r="EO826" s="40"/>
      <c r="EP826" s="40"/>
      <c r="EQ826" s="40"/>
      <c r="ER826" s="40"/>
      <c r="ES826" s="40"/>
      <c r="ET826" s="40"/>
      <c r="EU826" s="40"/>
      <c r="EV826" s="40"/>
      <c r="EW826" s="40"/>
      <c r="EX826" s="40"/>
      <c r="EY826" s="40"/>
      <c r="EZ826" s="40"/>
      <c r="FA826" s="40"/>
      <c r="FB826" s="40"/>
      <c r="FC826" s="40"/>
      <c r="FD826" s="40"/>
      <c r="FE826" s="40"/>
      <c r="FF826" s="40"/>
      <c r="FG826" s="40"/>
      <c r="FH826" s="40"/>
      <c r="FI826" s="40"/>
      <c r="FJ826" s="40"/>
      <c r="FK826" s="40"/>
      <c r="FL826" s="40"/>
      <c r="FM826" s="40"/>
      <c r="FN826" s="40"/>
      <c r="FO826" s="40"/>
      <c r="FP826" s="40"/>
      <c r="FQ826" s="40"/>
      <c r="FR826" s="40"/>
      <c r="FS826" s="40"/>
      <c r="FT826" s="40"/>
      <c r="FU826" s="40"/>
      <c r="FV826" s="40"/>
      <c r="FW826" s="40"/>
      <c r="FX826" s="40"/>
      <c r="FY826" s="40"/>
      <c r="FZ826" s="40"/>
      <c r="GA826" s="40"/>
      <c r="GB826" s="40"/>
      <c r="GC826" s="40"/>
      <c r="GD826" s="40"/>
      <c r="GE826" s="40"/>
      <c r="GF826" s="40"/>
      <c r="GG826" s="40"/>
      <c r="GH826" s="40"/>
      <c r="GI826" s="40"/>
      <c r="GJ826" s="40"/>
      <c r="GK826" s="40"/>
      <c r="GL826" s="40"/>
      <c r="GM826" s="40"/>
      <c r="GN826" s="40"/>
      <c r="GO826" s="40"/>
      <c r="GP826" s="40"/>
      <c r="GQ826" s="40"/>
      <c r="GR826" s="40"/>
      <c r="GS826" s="40"/>
      <c r="GT826" s="40"/>
      <c r="GU826" s="40"/>
      <c r="GV826" s="40"/>
      <c r="GW826" s="40"/>
      <c r="GX826" s="40"/>
      <c r="GY826" s="40"/>
      <c r="GZ826" s="40"/>
      <c r="HA826" s="40"/>
      <c r="HB826" s="40"/>
      <c r="HC826" s="40"/>
      <c r="HD826" s="40"/>
      <c r="HE826" s="40"/>
      <c r="HF826" s="40"/>
      <c r="HG826" s="40"/>
      <c r="HH826" s="40"/>
      <c r="HI826" s="40"/>
      <c r="HJ826" s="40"/>
      <c r="HK826" s="40"/>
      <c r="HL826" s="40"/>
      <c r="HM826" s="40"/>
      <c r="HN826" s="40"/>
      <c r="HO826" s="40"/>
      <c r="HP826" s="40"/>
      <c r="HQ826" s="40"/>
      <c r="HR826" s="40"/>
      <c r="HS826" s="40"/>
      <c r="HT826" s="40"/>
      <c r="HU826" s="40"/>
      <c r="HV826" s="40"/>
      <c r="HW826" s="40"/>
      <c r="HX826" s="40"/>
      <c r="HY826" s="40"/>
      <c r="HZ826" s="40"/>
      <c r="IA826" s="40"/>
      <c r="IC826" s="40"/>
      <c r="ID826" s="40"/>
      <c r="IE826" s="40"/>
      <c r="IF826" s="40"/>
      <c r="IG826" s="40"/>
      <c r="IH826" s="40"/>
      <c r="II826" s="40"/>
      <c r="IJ826" s="40"/>
      <c r="IK826" s="40"/>
      <c r="IL826" s="40"/>
      <c r="IM826" s="40"/>
      <c r="IN826" s="40"/>
      <c r="IO826" s="40"/>
      <c r="IP826" s="40"/>
      <c r="IQ826" s="40"/>
      <c r="IR826" s="40"/>
      <c r="IS826" s="40"/>
      <c r="IT826" s="40"/>
      <c r="IU826" s="40"/>
      <c r="IV826" s="40"/>
    </row>
    <row r="827" spans="2:256" s="44" customFormat="1" ht="78.75" x14ac:dyDescent="0.25">
      <c r="B827" s="177"/>
      <c r="C827" s="34">
        <v>193</v>
      </c>
      <c r="D827" s="46" t="s">
        <v>2925</v>
      </c>
      <c r="E827" s="41" t="s">
        <v>12</v>
      </c>
      <c r="F827" s="47" t="s">
        <v>334</v>
      </c>
      <c r="G827" s="48" t="s">
        <v>335</v>
      </c>
      <c r="H827" s="49">
        <v>41571</v>
      </c>
      <c r="I827" s="142">
        <v>458480</v>
      </c>
      <c r="J827" s="50">
        <v>41906</v>
      </c>
      <c r="K827" s="42" t="s">
        <v>2385</v>
      </c>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c r="AQ827" s="40"/>
      <c r="AR827" s="40"/>
      <c r="AS827" s="40"/>
      <c r="AT827" s="40"/>
      <c r="AU827" s="40"/>
      <c r="AV827" s="40"/>
      <c r="AW827" s="40"/>
      <c r="AX827" s="40"/>
      <c r="AY827" s="40"/>
      <c r="AZ827" s="40"/>
      <c r="BA827" s="40"/>
      <c r="BB827" s="40"/>
      <c r="BC827" s="40"/>
      <c r="BD827" s="40"/>
      <c r="BE827" s="40"/>
      <c r="BF827" s="40"/>
      <c r="BG827" s="40"/>
      <c r="BH827" s="40"/>
      <c r="BI827" s="40"/>
      <c r="BJ827" s="40"/>
      <c r="BK827" s="40"/>
      <c r="BL827" s="40"/>
      <c r="BM827" s="40"/>
      <c r="BN827" s="40"/>
      <c r="BO827" s="40"/>
      <c r="BP827" s="40"/>
      <c r="BQ827" s="40"/>
      <c r="BR827" s="40"/>
      <c r="BS827" s="40"/>
      <c r="BT827" s="40"/>
      <c r="BU827" s="40"/>
      <c r="BV827" s="40"/>
      <c r="BW827" s="40"/>
      <c r="BX827" s="40"/>
      <c r="BY827" s="40"/>
      <c r="BZ827" s="40"/>
      <c r="CA827" s="40"/>
      <c r="CB827" s="40"/>
      <c r="CC827" s="40"/>
      <c r="CD827" s="40"/>
      <c r="CE827" s="40"/>
      <c r="CF827" s="40"/>
      <c r="CG827" s="40"/>
      <c r="CH827" s="40"/>
      <c r="CI827" s="40"/>
      <c r="CJ827" s="40"/>
      <c r="CK827" s="40"/>
      <c r="CL827" s="40"/>
      <c r="CM827" s="40"/>
      <c r="CN827" s="40"/>
      <c r="CO827" s="40"/>
      <c r="CP827" s="40"/>
      <c r="CQ827" s="40"/>
      <c r="CR827" s="40"/>
      <c r="CS827" s="40"/>
      <c r="CT827" s="40"/>
      <c r="CU827" s="40"/>
      <c r="CV827" s="40"/>
      <c r="CW827" s="40"/>
      <c r="CX827" s="40"/>
      <c r="CY827" s="40"/>
      <c r="CZ827" s="40"/>
      <c r="DA827" s="40"/>
      <c r="DB827" s="40"/>
      <c r="DC827" s="40"/>
      <c r="DD827" s="40"/>
      <c r="DE827" s="40"/>
      <c r="DF827" s="40"/>
      <c r="DG827" s="40"/>
      <c r="DH827" s="40"/>
      <c r="DI827" s="40"/>
      <c r="DJ827" s="40"/>
      <c r="DK827" s="40"/>
      <c r="DL827" s="40"/>
      <c r="DM827" s="40"/>
      <c r="DN827" s="40"/>
      <c r="DO827" s="40"/>
      <c r="DP827" s="40"/>
      <c r="DQ827" s="40"/>
      <c r="DR827" s="40"/>
      <c r="DS827" s="40"/>
      <c r="DT827" s="40"/>
      <c r="DU827" s="40"/>
      <c r="DV827" s="40"/>
      <c r="DW827" s="40"/>
      <c r="DX827" s="40"/>
      <c r="DY827" s="40"/>
      <c r="DZ827" s="40"/>
      <c r="EA827" s="40"/>
      <c r="EB827" s="40"/>
      <c r="EC827" s="40"/>
      <c r="ED827" s="40"/>
      <c r="EE827" s="40"/>
      <c r="EF827" s="40"/>
      <c r="EG827" s="40"/>
      <c r="EH827" s="40"/>
      <c r="EI827" s="40"/>
      <c r="EJ827" s="40"/>
      <c r="EK827" s="40"/>
      <c r="EL827" s="40"/>
      <c r="EM827" s="40"/>
      <c r="EN827" s="40"/>
      <c r="EO827" s="40"/>
      <c r="EP827" s="40"/>
      <c r="EQ827" s="40"/>
      <c r="ER827" s="40"/>
      <c r="ES827" s="40"/>
      <c r="ET827" s="40"/>
      <c r="EU827" s="40"/>
      <c r="EV827" s="40"/>
      <c r="EW827" s="40"/>
      <c r="EX827" s="40"/>
      <c r="EY827" s="40"/>
      <c r="EZ827" s="40"/>
      <c r="FA827" s="40"/>
      <c r="FB827" s="40"/>
      <c r="FC827" s="40"/>
      <c r="FD827" s="40"/>
      <c r="FE827" s="40"/>
      <c r="FF827" s="40"/>
      <c r="FG827" s="40"/>
      <c r="FH827" s="40"/>
      <c r="FI827" s="40"/>
      <c r="FJ827" s="40"/>
      <c r="FK827" s="40"/>
      <c r="FL827" s="40"/>
      <c r="FM827" s="40"/>
      <c r="FN827" s="40"/>
      <c r="FO827" s="40"/>
      <c r="FP827" s="40"/>
      <c r="FQ827" s="40"/>
      <c r="FR827" s="40"/>
      <c r="FS827" s="40"/>
      <c r="FT827" s="40"/>
      <c r="FU827" s="40"/>
      <c r="FV827" s="40"/>
      <c r="FW827" s="40"/>
      <c r="FX827" s="40"/>
      <c r="FY827" s="40"/>
      <c r="FZ827" s="40"/>
      <c r="GA827" s="40"/>
      <c r="GB827" s="40"/>
      <c r="GC827" s="40"/>
      <c r="GD827" s="40"/>
      <c r="GE827" s="40"/>
      <c r="GF827" s="40"/>
      <c r="GG827" s="40"/>
      <c r="GH827" s="40"/>
      <c r="GI827" s="40"/>
      <c r="GJ827" s="40"/>
      <c r="GK827" s="40"/>
      <c r="GL827" s="40"/>
      <c r="GM827" s="40"/>
      <c r="GN827" s="40"/>
      <c r="GO827" s="40"/>
      <c r="GP827" s="40"/>
      <c r="GQ827" s="40"/>
      <c r="GR827" s="40"/>
      <c r="GS827" s="40"/>
      <c r="GT827" s="40"/>
      <c r="GU827" s="40"/>
      <c r="GV827" s="40"/>
      <c r="GW827" s="40"/>
      <c r="GX827" s="40"/>
      <c r="GY827" s="40"/>
      <c r="GZ827" s="40"/>
      <c r="HA827" s="40"/>
      <c r="HB827" s="40"/>
      <c r="HC827" s="40"/>
      <c r="HD827" s="40"/>
      <c r="HE827" s="40"/>
      <c r="HF827" s="40"/>
      <c r="HG827" s="40"/>
      <c r="HH827" s="40"/>
      <c r="HI827" s="40"/>
      <c r="HJ827" s="40"/>
      <c r="HK827" s="40"/>
      <c r="HL827" s="40"/>
      <c r="HM827" s="40"/>
      <c r="HN827" s="40"/>
      <c r="HO827" s="40"/>
      <c r="HP827" s="40"/>
      <c r="HQ827" s="40"/>
      <c r="HR827" s="40"/>
      <c r="HS827" s="40"/>
      <c r="HT827" s="40"/>
      <c r="HU827" s="40"/>
      <c r="HV827" s="40"/>
      <c r="HW827" s="40"/>
      <c r="HX827" s="40"/>
      <c r="HY827" s="40"/>
      <c r="HZ827" s="40"/>
      <c r="IA827" s="40"/>
      <c r="IC827" s="40"/>
      <c r="ID827" s="40"/>
      <c r="IE827" s="40"/>
      <c r="IF827" s="40"/>
      <c r="IG827" s="40"/>
      <c r="IH827" s="40"/>
      <c r="II827" s="40"/>
    </row>
    <row r="828" spans="2:256" s="44" customFormat="1" ht="63" x14ac:dyDescent="0.25">
      <c r="B828" s="177"/>
      <c r="C828" s="34">
        <v>194</v>
      </c>
      <c r="D828" s="56" t="s">
        <v>2865</v>
      </c>
      <c r="E828" s="41" t="s">
        <v>67</v>
      </c>
      <c r="F828" s="47" t="s">
        <v>162</v>
      </c>
      <c r="G828" s="48" t="s">
        <v>163</v>
      </c>
      <c r="H828" s="49">
        <v>40920</v>
      </c>
      <c r="I828" s="142">
        <v>1927000</v>
      </c>
      <c r="J828" s="50">
        <v>41907</v>
      </c>
      <c r="K828" s="42" t="s">
        <v>2386</v>
      </c>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c r="AQ828" s="40"/>
      <c r="AR828" s="40"/>
      <c r="AS828" s="40"/>
      <c r="AT828" s="40"/>
      <c r="AU828" s="40"/>
      <c r="AV828" s="40"/>
      <c r="AW828" s="40"/>
      <c r="AX828" s="40"/>
      <c r="AY828" s="40"/>
      <c r="AZ828" s="40"/>
      <c r="BA828" s="40"/>
      <c r="BB828" s="40"/>
      <c r="BC828" s="40"/>
      <c r="BD828" s="40"/>
      <c r="BE828" s="40"/>
      <c r="BF828" s="40"/>
      <c r="BG828" s="40"/>
      <c r="BH828" s="40"/>
      <c r="BI828" s="40"/>
      <c r="BJ828" s="40"/>
      <c r="BK828" s="40"/>
      <c r="BL828" s="40"/>
      <c r="BM828" s="40"/>
      <c r="BN828" s="40"/>
      <c r="BO828" s="40"/>
      <c r="BP828" s="40"/>
      <c r="BQ828" s="40"/>
      <c r="BR828" s="40"/>
      <c r="BS828" s="40"/>
      <c r="BT828" s="40"/>
      <c r="BU828" s="40"/>
      <c r="BV828" s="40"/>
      <c r="BW828" s="40"/>
      <c r="BX828" s="40"/>
      <c r="BY828" s="40"/>
      <c r="BZ828" s="40"/>
      <c r="CA828" s="40"/>
      <c r="CB828" s="40"/>
      <c r="CC828" s="40"/>
      <c r="CD828" s="40"/>
      <c r="CE828" s="40"/>
      <c r="CF828" s="40"/>
      <c r="CG828" s="40"/>
      <c r="CH828" s="40"/>
      <c r="CI828" s="40"/>
      <c r="CJ828" s="40"/>
      <c r="CK828" s="40"/>
      <c r="CL828" s="40"/>
      <c r="CM828" s="40"/>
      <c r="CN828" s="40"/>
      <c r="CO828" s="40"/>
      <c r="CP828" s="40"/>
      <c r="CQ828" s="40"/>
      <c r="CR828" s="40"/>
      <c r="CS828" s="40"/>
      <c r="CT828" s="40"/>
      <c r="CU828" s="40"/>
      <c r="CV828" s="40"/>
      <c r="CW828" s="40"/>
      <c r="CX828" s="40"/>
      <c r="CY828" s="40"/>
      <c r="CZ828" s="40"/>
      <c r="DA828" s="40"/>
      <c r="DB828" s="40"/>
      <c r="DC828" s="40"/>
      <c r="DD828" s="40"/>
      <c r="DE828" s="40"/>
      <c r="DF828" s="40"/>
      <c r="DG828" s="40"/>
      <c r="DH828" s="40"/>
      <c r="DI828" s="40"/>
      <c r="DJ828" s="40"/>
      <c r="DK828" s="40"/>
      <c r="DL828" s="40"/>
      <c r="DM828" s="40"/>
      <c r="DN828" s="40"/>
      <c r="DO828" s="40"/>
      <c r="DP828" s="40"/>
      <c r="DQ828" s="40"/>
      <c r="DR828" s="40"/>
      <c r="DS828" s="40"/>
      <c r="DT828" s="40"/>
      <c r="DU828" s="40"/>
      <c r="DV828" s="40"/>
      <c r="DW828" s="40"/>
      <c r="DX828" s="40"/>
      <c r="DY828" s="40"/>
      <c r="DZ828" s="40"/>
      <c r="EA828" s="40"/>
      <c r="EB828" s="40"/>
      <c r="EC828" s="40"/>
      <c r="ED828" s="40"/>
      <c r="EE828" s="40"/>
      <c r="EF828" s="40"/>
      <c r="EG828" s="40"/>
      <c r="EH828" s="40"/>
      <c r="EI828" s="40"/>
      <c r="EJ828" s="40"/>
      <c r="EK828" s="40"/>
      <c r="EL828" s="40"/>
      <c r="EM828" s="40"/>
      <c r="EN828" s="40"/>
      <c r="EO828" s="40"/>
      <c r="EP828" s="40"/>
      <c r="EQ828" s="40"/>
      <c r="ER828" s="40"/>
      <c r="ES828" s="40"/>
      <c r="ET828" s="40"/>
      <c r="EU828" s="40"/>
      <c r="EV828" s="40"/>
      <c r="EW828" s="40"/>
      <c r="EX828" s="40"/>
      <c r="EY828" s="40"/>
      <c r="EZ828" s="40"/>
      <c r="FA828" s="40"/>
      <c r="FB828" s="40"/>
      <c r="FC828" s="40"/>
      <c r="FD828" s="40"/>
      <c r="FE828" s="40"/>
      <c r="FF828" s="40"/>
      <c r="FG828" s="40"/>
      <c r="FH828" s="40"/>
      <c r="FI828" s="40"/>
      <c r="FJ828" s="40"/>
      <c r="FK828" s="40"/>
      <c r="FL828" s="40"/>
      <c r="FM828" s="40"/>
      <c r="FN828" s="40"/>
      <c r="FO828" s="40"/>
      <c r="FP828" s="40"/>
      <c r="FQ828" s="40"/>
      <c r="FR828" s="40"/>
      <c r="FS828" s="40"/>
      <c r="FT828" s="40"/>
      <c r="FU828" s="40"/>
      <c r="FV828" s="40"/>
      <c r="FW828" s="40"/>
      <c r="FX828" s="40"/>
      <c r="FY828" s="40"/>
      <c r="FZ828" s="40"/>
      <c r="GA828" s="40"/>
      <c r="GB828" s="40"/>
      <c r="GC828" s="40"/>
      <c r="GD828" s="40"/>
      <c r="GE828" s="40"/>
      <c r="GF828" s="40"/>
      <c r="GG828" s="40"/>
      <c r="GH828" s="40"/>
      <c r="GI828" s="40"/>
      <c r="GJ828" s="40"/>
      <c r="GK828" s="40"/>
      <c r="GL828" s="40"/>
      <c r="GM828" s="40"/>
      <c r="GN828" s="40"/>
      <c r="GO828" s="40"/>
      <c r="GP828" s="40"/>
      <c r="GQ828" s="40"/>
      <c r="GR828" s="40"/>
      <c r="GS828" s="40"/>
      <c r="GT828" s="40"/>
      <c r="GU828" s="40"/>
      <c r="GV828" s="40"/>
      <c r="GW828" s="40"/>
      <c r="GX828" s="40"/>
      <c r="GY828" s="40"/>
      <c r="GZ828" s="40"/>
      <c r="HA828" s="40"/>
      <c r="HB828" s="40"/>
      <c r="HC828" s="40"/>
      <c r="HD828" s="40"/>
      <c r="HE828" s="40"/>
      <c r="HF828" s="40"/>
      <c r="HG828" s="40"/>
      <c r="HH828" s="40"/>
      <c r="HI828" s="40"/>
      <c r="HJ828" s="40"/>
      <c r="HK828" s="40"/>
      <c r="HL828" s="40"/>
      <c r="HM828" s="40"/>
      <c r="HN828" s="40"/>
      <c r="HO828" s="40"/>
      <c r="HP828" s="40"/>
      <c r="HQ828" s="40"/>
      <c r="HR828" s="40"/>
      <c r="HS828" s="40"/>
      <c r="HT828" s="40"/>
      <c r="HU828" s="40"/>
      <c r="HV828" s="40"/>
      <c r="HW828" s="40"/>
      <c r="HX828" s="40"/>
      <c r="HY828" s="40"/>
      <c r="HZ828" s="40"/>
      <c r="IA828" s="40"/>
      <c r="IB828" s="40"/>
      <c r="IC828" s="40"/>
      <c r="ID828" s="40"/>
      <c r="IE828" s="40"/>
      <c r="IF828" s="40"/>
      <c r="IG828" s="40"/>
      <c r="IH828" s="40"/>
      <c r="II828" s="40"/>
    </row>
    <row r="829" spans="2:256" s="44" customFormat="1" ht="189" x14ac:dyDescent="0.25">
      <c r="B829" s="177"/>
      <c r="C829" s="34">
        <v>195</v>
      </c>
      <c r="D829" s="46" t="s">
        <v>2917</v>
      </c>
      <c r="E829" s="35" t="s">
        <v>1243</v>
      </c>
      <c r="F829" s="47" t="s">
        <v>499</v>
      </c>
      <c r="G829" s="48" t="s">
        <v>500</v>
      </c>
      <c r="H829" s="49">
        <v>40302</v>
      </c>
      <c r="I829" s="142">
        <v>13699</v>
      </c>
      <c r="J829" s="50">
        <v>41908</v>
      </c>
      <c r="K829" s="42" t="s">
        <v>2387</v>
      </c>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c r="AQ829" s="40"/>
      <c r="AR829" s="40"/>
      <c r="AS829" s="40"/>
      <c r="AT829" s="40"/>
      <c r="AU829" s="40"/>
      <c r="AV829" s="40"/>
      <c r="AW829" s="40"/>
      <c r="AX829" s="40"/>
      <c r="AY829" s="40"/>
      <c r="AZ829" s="40"/>
      <c r="BA829" s="40"/>
      <c r="BB829" s="40"/>
      <c r="BC829" s="40"/>
      <c r="BD829" s="40"/>
      <c r="BE829" s="40"/>
      <c r="BF829" s="40"/>
      <c r="BG829" s="40"/>
      <c r="BH829" s="40"/>
      <c r="BI829" s="40"/>
      <c r="BJ829" s="40"/>
      <c r="BK829" s="40"/>
      <c r="BL829" s="40"/>
      <c r="BM829" s="40"/>
      <c r="BN829" s="40"/>
      <c r="BO829" s="40"/>
      <c r="BP829" s="40"/>
      <c r="BQ829" s="40"/>
      <c r="BR829" s="40"/>
      <c r="BS829" s="40"/>
      <c r="BT829" s="40"/>
      <c r="BU829" s="40"/>
      <c r="BV829" s="40"/>
      <c r="BW829" s="40"/>
      <c r="BX829" s="40"/>
      <c r="BY829" s="40"/>
      <c r="BZ829" s="40"/>
      <c r="CA829" s="40"/>
      <c r="CB829" s="40"/>
      <c r="CC829" s="40"/>
      <c r="CD829" s="40"/>
      <c r="CE829" s="40"/>
      <c r="CF829" s="40"/>
      <c r="CG829" s="40"/>
      <c r="CH829" s="40"/>
      <c r="CI829" s="40"/>
      <c r="CJ829" s="40"/>
      <c r="CK829" s="40"/>
      <c r="CL829" s="40"/>
      <c r="CM829" s="40"/>
      <c r="CN829" s="40"/>
      <c r="CO829" s="40"/>
      <c r="CP829" s="40"/>
      <c r="CQ829" s="40"/>
      <c r="CR829" s="40"/>
      <c r="CS829" s="40"/>
      <c r="CT829" s="40"/>
      <c r="CU829" s="40"/>
      <c r="CV829" s="40"/>
      <c r="CW829" s="40"/>
      <c r="CX829" s="40"/>
      <c r="CY829" s="40"/>
      <c r="CZ829" s="40"/>
      <c r="DA829" s="40"/>
      <c r="DB829" s="40"/>
      <c r="DC829" s="40"/>
      <c r="DD829" s="40"/>
      <c r="DE829" s="40"/>
      <c r="DF829" s="40"/>
      <c r="DG829" s="40"/>
      <c r="DH829" s="40"/>
      <c r="DI829" s="40"/>
      <c r="DJ829" s="40"/>
      <c r="DK829" s="40"/>
      <c r="DL829" s="40"/>
      <c r="DM829" s="40"/>
      <c r="DN829" s="40"/>
      <c r="DO829" s="40"/>
      <c r="DP829" s="40"/>
      <c r="DQ829" s="40"/>
      <c r="DR829" s="40"/>
      <c r="DS829" s="40"/>
      <c r="DT829" s="40"/>
      <c r="DU829" s="40"/>
      <c r="DV829" s="40"/>
      <c r="DW829" s="40"/>
      <c r="DX829" s="40"/>
      <c r="DY829" s="40"/>
      <c r="DZ829" s="40"/>
      <c r="EA829" s="40"/>
      <c r="EB829" s="40"/>
      <c r="EC829" s="40"/>
      <c r="ED829" s="40"/>
      <c r="EE829" s="40"/>
      <c r="EF829" s="40"/>
      <c r="EG829" s="40"/>
      <c r="EH829" s="40"/>
      <c r="EI829" s="40"/>
      <c r="EJ829" s="40"/>
      <c r="EK829" s="40"/>
      <c r="EL829" s="40"/>
      <c r="EM829" s="40"/>
      <c r="EN829" s="40"/>
      <c r="EO829" s="40"/>
      <c r="EP829" s="40"/>
      <c r="EQ829" s="40"/>
      <c r="ER829" s="40"/>
      <c r="ES829" s="40"/>
      <c r="ET829" s="40"/>
      <c r="EU829" s="40"/>
      <c r="EV829" s="40"/>
      <c r="EW829" s="40"/>
      <c r="EX829" s="40"/>
      <c r="EY829" s="40"/>
      <c r="EZ829" s="40"/>
      <c r="FA829" s="40"/>
      <c r="FB829" s="40"/>
      <c r="FC829" s="40"/>
      <c r="FD829" s="40"/>
      <c r="FE829" s="40"/>
      <c r="FF829" s="40"/>
      <c r="FG829" s="40"/>
      <c r="FH829" s="40"/>
      <c r="FI829" s="40"/>
      <c r="FJ829" s="40"/>
      <c r="FK829" s="40"/>
      <c r="FL829" s="40"/>
      <c r="FM829" s="40"/>
      <c r="FN829" s="40"/>
      <c r="FO829" s="40"/>
      <c r="FP829" s="40"/>
      <c r="FQ829" s="40"/>
      <c r="FR829" s="40"/>
      <c r="FS829" s="40"/>
      <c r="FT829" s="40"/>
      <c r="FU829" s="40"/>
      <c r="FV829" s="40"/>
      <c r="FW829" s="40"/>
      <c r="FX829" s="40"/>
      <c r="FY829" s="40"/>
      <c r="FZ829" s="40"/>
      <c r="GA829" s="40"/>
      <c r="GB829" s="40"/>
      <c r="GC829" s="40"/>
      <c r="GD829" s="40"/>
      <c r="GE829" s="40"/>
      <c r="GF829" s="40"/>
      <c r="GG829" s="40"/>
      <c r="GH829" s="40"/>
      <c r="GI829" s="40"/>
      <c r="GJ829" s="40"/>
      <c r="GK829" s="40"/>
      <c r="GL829" s="40"/>
      <c r="GM829" s="40"/>
      <c r="GN829" s="40"/>
      <c r="GO829" s="40"/>
      <c r="GP829" s="40"/>
      <c r="GQ829" s="40"/>
      <c r="GR829" s="40"/>
      <c r="GS829" s="40"/>
      <c r="GT829" s="40"/>
      <c r="GU829" s="40"/>
      <c r="GV829" s="40"/>
      <c r="GW829" s="40"/>
      <c r="GX829" s="40"/>
      <c r="GY829" s="40"/>
      <c r="GZ829" s="40"/>
      <c r="HA829" s="40"/>
      <c r="HB829" s="40"/>
      <c r="HC829" s="40"/>
      <c r="HD829" s="40"/>
      <c r="HE829" s="40"/>
      <c r="HF829" s="40"/>
      <c r="HG829" s="40"/>
      <c r="HH829" s="40"/>
      <c r="HI829" s="40"/>
      <c r="HJ829" s="40"/>
      <c r="HK829" s="40"/>
      <c r="HL829" s="40"/>
      <c r="HM829" s="40"/>
      <c r="HN829" s="40"/>
      <c r="HO829" s="40"/>
      <c r="HP829" s="40"/>
      <c r="HQ829" s="40"/>
      <c r="HR829" s="40"/>
      <c r="HS829" s="40"/>
      <c r="HT829" s="40"/>
      <c r="HU829" s="40"/>
      <c r="HV829" s="40"/>
      <c r="HW829" s="40"/>
      <c r="HX829" s="40"/>
      <c r="HY829" s="40"/>
      <c r="HZ829" s="40"/>
      <c r="IA829" s="40"/>
      <c r="IB829" s="40"/>
      <c r="IC829" s="40"/>
      <c r="ID829" s="40"/>
      <c r="IE829" s="40"/>
      <c r="IF829" s="40"/>
      <c r="IG829" s="40"/>
      <c r="IH829" s="40"/>
      <c r="II829" s="40"/>
    </row>
    <row r="830" spans="2:256" s="44" customFormat="1" ht="110.25" x14ac:dyDescent="0.25">
      <c r="B830" s="177"/>
      <c r="C830" s="34">
        <v>196</v>
      </c>
      <c r="D830" s="46" t="s">
        <v>3090</v>
      </c>
      <c r="E830" s="41" t="s">
        <v>9</v>
      </c>
      <c r="F830" s="47" t="s">
        <v>269</v>
      </c>
      <c r="G830" s="48" t="s">
        <v>270</v>
      </c>
      <c r="H830" s="49">
        <v>40815</v>
      </c>
      <c r="I830" s="142">
        <v>284000</v>
      </c>
      <c r="J830" s="50">
        <v>41908</v>
      </c>
      <c r="K830" s="42" t="s">
        <v>2033</v>
      </c>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c r="AQ830" s="40"/>
      <c r="AR830" s="40"/>
      <c r="AS830" s="40"/>
      <c r="AT830" s="40"/>
      <c r="AU830" s="40"/>
      <c r="AV830" s="40"/>
      <c r="AW830" s="40"/>
      <c r="AX830" s="40"/>
      <c r="AY830" s="40"/>
      <c r="AZ830" s="40"/>
      <c r="BA830" s="40"/>
      <c r="BB830" s="40"/>
      <c r="BC830" s="40"/>
      <c r="BD830" s="40"/>
      <c r="BE830" s="40"/>
      <c r="BF830" s="40"/>
      <c r="BG830" s="40"/>
      <c r="BH830" s="40"/>
      <c r="BI830" s="40"/>
      <c r="BJ830" s="40"/>
      <c r="BK830" s="40"/>
      <c r="BL830" s="40"/>
      <c r="BM830" s="40"/>
      <c r="BN830" s="40"/>
      <c r="BO830" s="40"/>
      <c r="BP830" s="40"/>
      <c r="BQ830" s="40"/>
      <c r="BR830" s="40"/>
      <c r="BS830" s="40"/>
      <c r="BT830" s="40"/>
      <c r="BU830" s="40"/>
      <c r="BV830" s="40"/>
      <c r="BW830" s="40"/>
      <c r="BX830" s="40"/>
      <c r="BY830" s="40"/>
      <c r="BZ830" s="40"/>
      <c r="CA830" s="40"/>
      <c r="CB830" s="40"/>
      <c r="CC830" s="40"/>
      <c r="CD830" s="40"/>
      <c r="CE830" s="40"/>
      <c r="CF830" s="40"/>
      <c r="CG830" s="40"/>
      <c r="CH830" s="40"/>
      <c r="CI830" s="40"/>
      <c r="CJ830" s="40"/>
      <c r="CK830" s="40"/>
      <c r="CL830" s="40"/>
      <c r="CM830" s="40"/>
      <c r="CN830" s="40"/>
      <c r="CO830" s="40"/>
      <c r="CP830" s="40"/>
      <c r="CQ830" s="40"/>
      <c r="CR830" s="40"/>
      <c r="CS830" s="40"/>
      <c r="CT830" s="40"/>
      <c r="CU830" s="40"/>
      <c r="CV830" s="40"/>
      <c r="CW830" s="40"/>
      <c r="CX830" s="40"/>
      <c r="CY830" s="40"/>
      <c r="CZ830" s="40"/>
      <c r="DA830" s="40"/>
      <c r="DB830" s="40"/>
      <c r="DC830" s="40"/>
      <c r="DD830" s="40"/>
      <c r="DE830" s="40"/>
      <c r="DF830" s="40"/>
      <c r="DG830" s="40"/>
      <c r="DH830" s="40"/>
      <c r="DI830" s="40"/>
      <c r="DJ830" s="40"/>
      <c r="DK830" s="40"/>
      <c r="DL830" s="40"/>
      <c r="DM830" s="40"/>
      <c r="DN830" s="40"/>
      <c r="DO830" s="40"/>
      <c r="DP830" s="40"/>
      <c r="DQ830" s="40"/>
      <c r="DR830" s="40"/>
      <c r="DS830" s="40"/>
      <c r="DT830" s="40"/>
      <c r="DU830" s="40"/>
      <c r="DV830" s="40"/>
      <c r="DW830" s="40"/>
      <c r="DX830" s="40"/>
      <c r="DY830" s="40"/>
      <c r="DZ830" s="40"/>
      <c r="EA830" s="40"/>
      <c r="EB830" s="40"/>
      <c r="EC830" s="40"/>
      <c r="ED830" s="40"/>
      <c r="EE830" s="40"/>
      <c r="EF830" s="40"/>
      <c r="EG830" s="40"/>
      <c r="EH830" s="40"/>
      <c r="EI830" s="40"/>
      <c r="EJ830" s="40"/>
      <c r="EK830" s="40"/>
      <c r="EL830" s="40"/>
      <c r="EM830" s="40"/>
      <c r="EN830" s="40"/>
      <c r="EO830" s="40"/>
      <c r="EP830" s="40"/>
      <c r="EQ830" s="40"/>
      <c r="ER830" s="40"/>
      <c r="ES830" s="40"/>
      <c r="ET830" s="40"/>
      <c r="EU830" s="40"/>
      <c r="EV830" s="40"/>
      <c r="EW830" s="40"/>
      <c r="EX830" s="40"/>
      <c r="EY830" s="40"/>
      <c r="EZ830" s="40"/>
      <c r="FA830" s="40"/>
      <c r="FB830" s="40"/>
      <c r="FC830" s="40"/>
      <c r="FD830" s="40"/>
      <c r="FE830" s="40"/>
      <c r="FF830" s="40"/>
      <c r="FG830" s="40"/>
      <c r="FH830" s="40"/>
      <c r="FI830" s="40"/>
      <c r="FJ830" s="40"/>
      <c r="FK830" s="40"/>
      <c r="FL830" s="40"/>
      <c r="FM830" s="40"/>
      <c r="FN830" s="40"/>
      <c r="FO830" s="40"/>
      <c r="FP830" s="40"/>
      <c r="FQ830" s="40"/>
      <c r="FR830" s="40"/>
      <c r="FS830" s="40"/>
      <c r="FT830" s="40"/>
      <c r="FU830" s="40"/>
      <c r="FV830" s="40"/>
      <c r="FW830" s="40"/>
      <c r="FX830" s="40"/>
      <c r="FY830" s="40"/>
      <c r="FZ830" s="40"/>
      <c r="GA830" s="40"/>
      <c r="GB830" s="40"/>
      <c r="GC830" s="40"/>
      <c r="GD830" s="40"/>
      <c r="GE830" s="40"/>
      <c r="GF830" s="40"/>
      <c r="GG830" s="40"/>
      <c r="GH830" s="40"/>
      <c r="GI830" s="40"/>
      <c r="GJ830" s="40"/>
      <c r="GK830" s="40"/>
      <c r="GL830" s="40"/>
      <c r="GM830" s="40"/>
      <c r="GN830" s="40"/>
      <c r="GO830" s="40"/>
      <c r="GP830" s="40"/>
      <c r="GQ830" s="40"/>
      <c r="GR830" s="40"/>
      <c r="GS830" s="40"/>
      <c r="GT830" s="40"/>
      <c r="GU830" s="40"/>
      <c r="GV830" s="40"/>
      <c r="GW830" s="40"/>
      <c r="GX830" s="40"/>
      <c r="GY830" s="40"/>
      <c r="GZ830" s="40"/>
      <c r="HA830" s="40"/>
      <c r="HB830" s="40"/>
      <c r="HC830" s="40"/>
      <c r="HD830" s="40"/>
      <c r="HE830" s="40"/>
      <c r="HF830" s="40"/>
      <c r="HG830" s="40"/>
      <c r="HH830" s="40"/>
      <c r="HI830" s="40"/>
      <c r="HJ830" s="40"/>
      <c r="HK830" s="40"/>
      <c r="HL830" s="40"/>
      <c r="HM830" s="40"/>
      <c r="HN830" s="40"/>
      <c r="HO830" s="40"/>
      <c r="HP830" s="40"/>
      <c r="HQ830" s="40"/>
      <c r="HR830" s="40"/>
      <c r="HS830" s="40"/>
      <c r="HT830" s="40"/>
      <c r="HU830" s="40"/>
      <c r="HV830" s="40"/>
      <c r="HW830" s="40"/>
      <c r="HX830" s="40"/>
      <c r="HY830" s="40"/>
      <c r="HZ830" s="40"/>
      <c r="IA830" s="40"/>
    </row>
    <row r="831" spans="2:256" s="44" customFormat="1" ht="63" x14ac:dyDescent="0.25">
      <c r="B831" s="177"/>
      <c r="C831" s="34">
        <v>197</v>
      </c>
      <c r="D831" s="46" t="s">
        <v>2998</v>
      </c>
      <c r="E831" s="41" t="s">
        <v>9</v>
      </c>
      <c r="F831" s="47" t="s">
        <v>273</v>
      </c>
      <c r="G831" s="48" t="s">
        <v>357</v>
      </c>
      <c r="H831" s="49">
        <v>41897</v>
      </c>
      <c r="I831" s="142">
        <v>231200</v>
      </c>
      <c r="J831" s="50">
        <v>41908</v>
      </c>
      <c r="K831" s="42" t="s">
        <v>2302</v>
      </c>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c r="AQ831" s="40"/>
      <c r="AR831" s="40"/>
      <c r="AS831" s="40"/>
      <c r="AT831" s="40"/>
      <c r="AU831" s="40"/>
      <c r="AV831" s="40"/>
      <c r="AW831" s="40"/>
      <c r="AX831" s="40"/>
      <c r="AY831" s="40"/>
      <c r="AZ831" s="40"/>
      <c r="BA831" s="40"/>
      <c r="BB831" s="40"/>
      <c r="BC831" s="40"/>
      <c r="BD831" s="40"/>
      <c r="BE831" s="40"/>
      <c r="BF831" s="40"/>
      <c r="BG831" s="40"/>
      <c r="BH831" s="40"/>
      <c r="BI831" s="40"/>
      <c r="BJ831" s="40"/>
      <c r="BK831" s="40"/>
      <c r="BL831" s="40"/>
      <c r="BM831" s="40"/>
      <c r="BN831" s="40"/>
      <c r="BO831" s="40"/>
      <c r="BP831" s="40"/>
      <c r="BQ831" s="40"/>
      <c r="BR831" s="40"/>
      <c r="BS831" s="40"/>
      <c r="BT831" s="40"/>
      <c r="BU831" s="40"/>
      <c r="BV831" s="40"/>
      <c r="BW831" s="40"/>
      <c r="BX831" s="40"/>
      <c r="BY831" s="40"/>
      <c r="BZ831" s="40"/>
      <c r="CA831" s="40"/>
      <c r="CB831" s="40"/>
      <c r="CC831" s="40"/>
      <c r="CD831" s="40"/>
      <c r="CE831" s="40"/>
      <c r="CF831" s="40"/>
      <c r="CG831" s="40"/>
      <c r="CH831" s="40"/>
      <c r="CI831" s="40"/>
      <c r="CJ831" s="40"/>
      <c r="CK831" s="40"/>
      <c r="CL831" s="40"/>
      <c r="CM831" s="40"/>
      <c r="CN831" s="40"/>
      <c r="CO831" s="40"/>
      <c r="CP831" s="40"/>
      <c r="CQ831" s="40"/>
      <c r="CR831" s="40"/>
      <c r="CS831" s="40"/>
      <c r="CT831" s="40"/>
      <c r="CU831" s="40"/>
      <c r="CV831" s="40"/>
      <c r="CW831" s="40"/>
      <c r="CX831" s="40"/>
      <c r="CY831" s="40"/>
      <c r="CZ831" s="40"/>
      <c r="DA831" s="40"/>
      <c r="DB831" s="40"/>
      <c r="DC831" s="40"/>
      <c r="DD831" s="40"/>
      <c r="DE831" s="40"/>
      <c r="DF831" s="40"/>
      <c r="DG831" s="40"/>
      <c r="DH831" s="40"/>
      <c r="DI831" s="40"/>
      <c r="DJ831" s="40"/>
      <c r="DK831" s="40"/>
      <c r="DL831" s="40"/>
      <c r="DM831" s="40"/>
      <c r="DN831" s="40"/>
      <c r="DO831" s="40"/>
      <c r="DP831" s="40"/>
      <c r="DQ831" s="40"/>
      <c r="DR831" s="40"/>
      <c r="DS831" s="40"/>
      <c r="DT831" s="40"/>
      <c r="DU831" s="40"/>
      <c r="DV831" s="40"/>
      <c r="DW831" s="40"/>
      <c r="DX831" s="40"/>
      <c r="DY831" s="40"/>
      <c r="DZ831" s="40"/>
      <c r="EA831" s="40"/>
      <c r="EB831" s="40"/>
      <c r="EC831" s="40"/>
      <c r="ED831" s="40"/>
      <c r="EE831" s="40"/>
      <c r="EF831" s="40"/>
      <c r="EG831" s="40"/>
      <c r="EH831" s="40"/>
      <c r="EI831" s="40"/>
      <c r="EJ831" s="40"/>
      <c r="EK831" s="40"/>
      <c r="EL831" s="40"/>
      <c r="EM831" s="40"/>
      <c r="EN831" s="40"/>
      <c r="EO831" s="40"/>
      <c r="EP831" s="40"/>
      <c r="EQ831" s="40"/>
      <c r="ER831" s="40"/>
      <c r="ES831" s="40"/>
      <c r="ET831" s="40"/>
      <c r="EU831" s="40"/>
      <c r="EV831" s="40"/>
      <c r="EW831" s="40"/>
      <c r="EX831" s="40"/>
      <c r="EY831" s="40"/>
      <c r="EZ831" s="40"/>
      <c r="FA831" s="40"/>
      <c r="FB831" s="40"/>
      <c r="FC831" s="40"/>
      <c r="FD831" s="40"/>
      <c r="FE831" s="40"/>
      <c r="FF831" s="40"/>
      <c r="FG831" s="40"/>
      <c r="FH831" s="40"/>
      <c r="FI831" s="40"/>
      <c r="FJ831" s="40"/>
      <c r="FK831" s="40"/>
      <c r="FL831" s="40"/>
      <c r="FM831" s="40"/>
      <c r="FN831" s="40"/>
      <c r="FO831" s="40"/>
      <c r="FP831" s="40"/>
      <c r="FQ831" s="40"/>
      <c r="FR831" s="40"/>
      <c r="FS831" s="40"/>
      <c r="FT831" s="40"/>
      <c r="FU831" s="40"/>
      <c r="FV831" s="40"/>
      <c r="FW831" s="40"/>
      <c r="FX831" s="40"/>
      <c r="FY831" s="40"/>
      <c r="FZ831" s="40"/>
      <c r="GA831" s="40"/>
      <c r="GB831" s="40"/>
      <c r="GC831" s="40"/>
      <c r="GD831" s="40"/>
      <c r="GE831" s="40"/>
      <c r="GF831" s="40"/>
      <c r="GG831" s="40"/>
      <c r="GH831" s="40"/>
      <c r="GI831" s="40"/>
      <c r="GJ831" s="40"/>
      <c r="GK831" s="40"/>
      <c r="GL831" s="40"/>
      <c r="GM831" s="40"/>
      <c r="GN831" s="40"/>
      <c r="GO831" s="40"/>
      <c r="GP831" s="40"/>
      <c r="GQ831" s="40"/>
      <c r="GR831" s="40"/>
      <c r="GS831" s="40"/>
      <c r="GT831" s="40"/>
      <c r="GU831" s="40"/>
      <c r="GV831" s="40"/>
      <c r="GW831" s="40"/>
      <c r="GX831" s="40"/>
      <c r="GY831" s="40"/>
      <c r="GZ831" s="40"/>
      <c r="HA831" s="40"/>
      <c r="HB831" s="40"/>
      <c r="HC831" s="40"/>
      <c r="HD831" s="40"/>
      <c r="HE831" s="40"/>
      <c r="HF831" s="40"/>
      <c r="HG831" s="40"/>
      <c r="HH831" s="40"/>
      <c r="HI831" s="40"/>
      <c r="HJ831" s="40"/>
      <c r="HK831" s="40"/>
      <c r="HL831" s="40"/>
      <c r="HM831" s="40"/>
      <c r="HN831" s="40"/>
      <c r="HO831" s="40"/>
      <c r="HP831" s="40"/>
      <c r="HQ831" s="40"/>
      <c r="HR831" s="40"/>
      <c r="HS831" s="40"/>
      <c r="HT831" s="40"/>
      <c r="HU831" s="40"/>
      <c r="HV831" s="40"/>
      <c r="HW831" s="40"/>
      <c r="HX831" s="40"/>
      <c r="HY831" s="40"/>
      <c r="HZ831" s="40"/>
      <c r="IA831" s="40"/>
      <c r="IC831" s="40"/>
      <c r="ID831" s="40"/>
      <c r="IE831" s="40"/>
      <c r="IF831" s="40"/>
      <c r="IG831" s="40"/>
      <c r="IH831" s="40"/>
      <c r="II831" s="40"/>
    </row>
    <row r="832" spans="2:256" s="44" customFormat="1" ht="63" x14ac:dyDescent="0.25">
      <c r="B832" s="177"/>
      <c r="C832" s="34">
        <v>198</v>
      </c>
      <c r="D832" s="46" t="s">
        <v>2894</v>
      </c>
      <c r="E832" s="41" t="s">
        <v>9</v>
      </c>
      <c r="F832" s="47" t="s">
        <v>273</v>
      </c>
      <c r="G832" s="48" t="s">
        <v>514</v>
      </c>
      <c r="H832" s="49">
        <v>41897</v>
      </c>
      <c r="I832" s="142">
        <v>257600</v>
      </c>
      <c r="J832" s="50">
        <v>41908</v>
      </c>
      <c r="K832" s="42" t="s">
        <v>2388</v>
      </c>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c r="AQ832" s="40"/>
      <c r="AR832" s="40"/>
      <c r="AS832" s="40"/>
      <c r="AT832" s="40"/>
      <c r="AU832" s="40"/>
      <c r="AV832" s="40"/>
      <c r="AW832" s="40"/>
      <c r="AX832" s="40"/>
      <c r="AY832" s="40"/>
      <c r="AZ832" s="40"/>
      <c r="BA832" s="40"/>
      <c r="BB832" s="40"/>
      <c r="BC832" s="40"/>
      <c r="BD832" s="40"/>
      <c r="BE832" s="40"/>
      <c r="BF832" s="40"/>
      <c r="BG832" s="40"/>
      <c r="BH832" s="40"/>
      <c r="BI832" s="40"/>
      <c r="BJ832" s="40"/>
      <c r="BK832" s="40"/>
      <c r="BL832" s="40"/>
      <c r="BM832" s="40"/>
      <c r="BN832" s="40"/>
      <c r="BO832" s="40"/>
      <c r="BP832" s="40"/>
      <c r="BQ832" s="40"/>
      <c r="BR832" s="40"/>
      <c r="BS832" s="40"/>
      <c r="BT832" s="40"/>
      <c r="BU832" s="40"/>
      <c r="BV832" s="40"/>
      <c r="BW832" s="40"/>
      <c r="BX832" s="40"/>
      <c r="BY832" s="40"/>
      <c r="BZ832" s="40"/>
      <c r="CA832" s="40"/>
      <c r="CB832" s="40"/>
      <c r="CC832" s="40"/>
      <c r="CD832" s="40"/>
      <c r="CE832" s="40"/>
      <c r="CF832" s="40"/>
      <c r="CG832" s="40"/>
      <c r="CH832" s="40"/>
      <c r="CI832" s="40"/>
      <c r="CJ832" s="40"/>
      <c r="CK832" s="40"/>
      <c r="CL832" s="40"/>
      <c r="CM832" s="40"/>
      <c r="CN832" s="40"/>
      <c r="CO832" s="40"/>
      <c r="CP832" s="40"/>
      <c r="CQ832" s="40"/>
      <c r="CR832" s="40"/>
      <c r="CS832" s="40"/>
      <c r="CT832" s="40"/>
      <c r="CU832" s="40"/>
      <c r="CV832" s="40"/>
      <c r="CW832" s="40"/>
      <c r="CX832" s="40"/>
      <c r="CY832" s="40"/>
      <c r="CZ832" s="40"/>
      <c r="DA832" s="40"/>
      <c r="DB832" s="40"/>
      <c r="DC832" s="40"/>
      <c r="DD832" s="40"/>
      <c r="DE832" s="40"/>
      <c r="DF832" s="40"/>
      <c r="DG832" s="40"/>
      <c r="DH832" s="40"/>
      <c r="DI832" s="40"/>
      <c r="DJ832" s="40"/>
      <c r="DK832" s="40"/>
      <c r="DL832" s="40"/>
      <c r="DM832" s="40"/>
      <c r="DN832" s="40"/>
      <c r="DO832" s="40"/>
      <c r="DP832" s="40"/>
      <c r="DQ832" s="40"/>
      <c r="DR832" s="40"/>
      <c r="DS832" s="40"/>
      <c r="DT832" s="40"/>
      <c r="DU832" s="40"/>
      <c r="DV832" s="40"/>
      <c r="DW832" s="40"/>
      <c r="DX832" s="40"/>
      <c r="DY832" s="40"/>
      <c r="DZ832" s="40"/>
      <c r="EA832" s="40"/>
      <c r="EB832" s="40"/>
      <c r="EC832" s="40"/>
      <c r="ED832" s="40"/>
      <c r="EE832" s="40"/>
      <c r="EF832" s="40"/>
      <c r="EG832" s="40"/>
      <c r="EH832" s="40"/>
      <c r="EI832" s="40"/>
      <c r="EJ832" s="40"/>
      <c r="EK832" s="40"/>
      <c r="EL832" s="40"/>
      <c r="EM832" s="40"/>
      <c r="EN832" s="40"/>
      <c r="EO832" s="40"/>
      <c r="EP832" s="40"/>
      <c r="EQ832" s="40"/>
      <c r="ER832" s="40"/>
      <c r="ES832" s="40"/>
      <c r="ET832" s="40"/>
      <c r="EU832" s="40"/>
      <c r="EV832" s="40"/>
      <c r="EW832" s="40"/>
      <c r="EX832" s="40"/>
      <c r="EY832" s="40"/>
      <c r="EZ832" s="40"/>
      <c r="FA832" s="40"/>
      <c r="FB832" s="40"/>
      <c r="FC832" s="40"/>
      <c r="FD832" s="40"/>
      <c r="FE832" s="40"/>
      <c r="FF832" s="40"/>
      <c r="FG832" s="40"/>
      <c r="FH832" s="40"/>
      <c r="FI832" s="40"/>
      <c r="FJ832" s="40"/>
      <c r="FK832" s="40"/>
      <c r="FL832" s="40"/>
      <c r="FM832" s="40"/>
      <c r="FN832" s="40"/>
      <c r="FO832" s="40"/>
      <c r="FP832" s="40"/>
      <c r="FQ832" s="40"/>
      <c r="FR832" s="40"/>
      <c r="FS832" s="40"/>
      <c r="FT832" s="40"/>
      <c r="FU832" s="40"/>
      <c r="FV832" s="40"/>
      <c r="FW832" s="40"/>
      <c r="FX832" s="40"/>
      <c r="FY832" s="40"/>
      <c r="FZ832" s="40"/>
      <c r="GA832" s="40"/>
      <c r="GB832" s="40"/>
      <c r="GC832" s="40"/>
      <c r="GD832" s="40"/>
      <c r="GE832" s="40"/>
      <c r="GF832" s="40"/>
      <c r="GG832" s="40"/>
      <c r="GH832" s="40"/>
      <c r="GI832" s="40"/>
      <c r="GJ832" s="40"/>
      <c r="GK832" s="40"/>
      <c r="GL832" s="40"/>
      <c r="GM832" s="40"/>
      <c r="GN832" s="40"/>
      <c r="GO832" s="40"/>
      <c r="GP832" s="40"/>
      <c r="GQ832" s="40"/>
      <c r="GR832" s="40"/>
      <c r="GS832" s="40"/>
      <c r="GT832" s="40"/>
      <c r="GU832" s="40"/>
      <c r="GV832" s="40"/>
      <c r="GW832" s="40"/>
      <c r="GX832" s="40"/>
      <c r="GY832" s="40"/>
      <c r="GZ832" s="40"/>
      <c r="HA832" s="40"/>
      <c r="HB832" s="40"/>
      <c r="HC832" s="40"/>
      <c r="HD832" s="40"/>
      <c r="HE832" s="40"/>
      <c r="HF832" s="40"/>
      <c r="HG832" s="40"/>
      <c r="HH832" s="40"/>
      <c r="HI832" s="40"/>
      <c r="HJ832" s="40"/>
      <c r="HK832" s="40"/>
      <c r="HL832" s="40"/>
      <c r="HM832" s="40"/>
      <c r="HN832" s="40"/>
      <c r="HO832" s="40"/>
      <c r="HP832" s="40"/>
      <c r="HQ832" s="40"/>
      <c r="HR832" s="40"/>
      <c r="HS832" s="40"/>
      <c r="HT832" s="40"/>
      <c r="HU832" s="40"/>
      <c r="HV832" s="40"/>
      <c r="HW832" s="40"/>
      <c r="HX832" s="40"/>
      <c r="HY832" s="40"/>
      <c r="HZ832" s="40"/>
      <c r="IA832" s="40"/>
      <c r="IC832" s="40"/>
      <c r="ID832" s="40"/>
      <c r="IE832" s="40"/>
      <c r="IF832" s="40"/>
      <c r="IG832" s="40"/>
      <c r="IH832" s="40"/>
      <c r="II832" s="40"/>
    </row>
    <row r="833" spans="2:243" s="44" customFormat="1" ht="126" x14ac:dyDescent="0.25">
      <c r="B833" s="177"/>
      <c r="C833" s="34">
        <v>199</v>
      </c>
      <c r="D833" s="46" t="s">
        <v>3063</v>
      </c>
      <c r="E833" s="41" t="s">
        <v>361</v>
      </c>
      <c r="F833" s="47" t="s">
        <v>362</v>
      </c>
      <c r="G833" s="48" t="s">
        <v>363</v>
      </c>
      <c r="H833" s="49">
        <v>41911</v>
      </c>
      <c r="I833" s="142">
        <v>427082</v>
      </c>
      <c r="J833" s="50">
        <v>41911</v>
      </c>
      <c r="K833" s="42" t="s">
        <v>2389</v>
      </c>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c r="AQ833" s="40"/>
      <c r="AR833" s="40"/>
      <c r="AS833" s="40"/>
      <c r="AT833" s="40"/>
      <c r="AU833" s="40"/>
      <c r="AV833" s="40"/>
      <c r="AW833" s="40"/>
      <c r="AX833" s="40"/>
      <c r="AY833" s="40"/>
      <c r="AZ833" s="40"/>
      <c r="BA833" s="40"/>
      <c r="BB833" s="40"/>
      <c r="BC833" s="40"/>
      <c r="BD833" s="40"/>
      <c r="BE833" s="40"/>
      <c r="BF833" s="40"/>
      <c r="BG833" s="40"/>
      <c r="BH833" s="40"/>
      <c r="BI833" s="40"/>
      <c r="BJ833" s="40"/>
      <c r="BK833" s="40"/>
      <c r="BL833" s="40"/>
      <c r="BM833" s="40"/>
      <c r="BN833" s="40"/>
      <c r="BO833" s="40"/>
      <c r="BP833" s="40"/>
      <c r="BQ833" s="40"/>
      <c r="BR833" s="40"/>
      <c r="BS833" s="40"/>
      <c r="BT833" s="40"/>
      <c r="BU833" s="40"/>
      <c r="BV833" s="40"/>
      <c r="BW833" s="40"/>
      <c r="BX833" s="40"/>
      <c r="BY833" s="40"/>
      <c r="BZ833" s="40"/>
      <c r="CA833" s="40"/>
      <c r="CB833" s="40"/>
      <c r="CC833" s="40"/>
      <c r="CD833" s="40"/>
      <c r="CE833" s="40"/>
      <c r="CF833" s="40"/>
      <c r="CG833" s="40"/>
      <c r="CH833" s="40"/>
      <c r="CI833" s="40"/>
      <c r="CJ833" s="40"/>
      <c r="CK833" s="40"/>
      <c r="CL833" s="40"/>
      <c r="CM833" s="40"/>
      <c r="CN833" s="40"/>
      <c r="CO833" s="40"/>
      <c r="CP833" s="40"/>
      <c r="CQ833" s="40"/>
      <c r="CR833" s="40"/>
      <c r="CS833" s="40"/>
      <c r="CT833" s="40"/>
      <c r="CU833" s="40"/>
      <c r="CV833" s="40"/>
      <c r="CW833" s="40"/>
      <c r="CX833" s="40"/>
      <c r="CY833" s="40"/>
      <c r="CZ833" s="40"/>
      <c r="DA833" s="40"/>
      <c r="DB833" s="40"/>
      <c r="DC833" s="40"/>
      <c r="DD833" s="40"/>
      <c r="DE833" s="40"/>
      <c r="DF833" s="40"/>
      <c r="DG833" s="40"/>
      <c r="DH833" s="40"/>
      <c r="DI833" s="40"/>
      <c r="DJ833" s="40"/>
      <c r="DK833" s="40"/>
      <c r="DL833" s="40"/>
      <c r="DM833" s="40"/>
      <c r="DN833" s="40"/>
      <c r="DO833" s="40"/>
      <c r="DP833" s="40"/>
      <c r="DQ833" s="40"/>
      <c r="DR833" s="40"/>
      <c r="DS833" s="40"/>
      <c r="DT833" s="40"/>
      <c r="DU833" s="40"/>
      <c r="DV833" s="40"/>
      <c r="DW833" s="40"/>
      <c r="DX833" s="40"/>
      <c r="DY833" s="40"/>
      <c r="DZ833" s="40"/>
      <c r="EA833" s="40"/>
      <c r="EB833" s="40"/>
      <c r="EC833" s="40"/>
      <c r="ED833" s="40"/>
      <c r="EE833" s="40"/>
      <c r="EF833" s="40"/>
      <c r="EG833" s="40"/>
      <c r="EH833" s="40"/>
      <c r="EI833" s="40"/>
      <c r="EJ833" s="40"/>
      <c r="EK833" s="40"/>
      <c r="EL833" s="40"/>
      <c r="EM833" s="40"/>
      <c r="EN833" s="40"/>
      <c r="EO833" s="40"/>
      <c r="EP833" s="40"/>
      <c r="EQ833" s="40"/>
      <c r="ER833" s="40"/>
      <c r="ES833" s="40"/>
      <c r="ET833" s="40"/>
      <c r="EU833" s="40"/>
      <c r="EV833" s="40"/>
      <c r="EW833" s="40"/>
      <c r="EX833" s="40"/>
      <c r="EY833" s="40"/>
      <c r="EZ833" s="40"/>
      <c r="FA833" s="40"/>
      <c r="FB833" s="40"/>
      <c r="FC833" s="40"/>
      <c r="FD833" s="40"/>
      <c r="FE833" s="40"/>
      <c r="FF833" s="40"/>
      <c r="FG833" s="40"/>
      <c r="FH833" s="40"/>
      <c r="FI833" s="40"/>
      <c r="FJ833" s="40"/>
      <c r="FK833" s="40"/>
      <c r="FL833" s="40"/>
      <c r="FM833" s="40"/>
      <c r="FN833" s="40"/>
      <c r="FO833" s="40"/>
      <c r="FP833" s="40"/>
      <c r="FQ833" s="40"/>
      <c r="FR833" s="40"/>
      <c r="FS833" s="40"/>
      <c r="FT833" s="40"/>
      <c r="FU833" s="40"/>
      <c r="FV833" s="40"/>
      <c r="FW833" s="40"/>
      <c r="FX833" s="40"/>
      <c r="FY833" s="40"/>
      <c r="FZ833" s="40"/>
      <c r="GA833" s="40"/>
      <c r="GB833" s="40"/>
      <c r="GC833" s="40"/>
      <c r="GD833" s="40"/>
      <c r="GE833" s="40"/>
      <c r="GF833" s="40"/>
      <c r="GG833" s="40"/>
      <c r="GH833" s="40"/>
      <c r="GI833" s="40"/>
      <c r="GJ833" s="40"/>
      <c r="GK833" s="40"/>
      <c r="GL833" s="40"/>
      <c r="GM833" s="40"/>
      <c r="GN833" s="40"/>
      <c r="GO833" s="40"/>
      <c r="GP833" s="40"/>
      <c r="GQ833" s="40"/>
      <c r="GR833" s="40"/>
      <c r="GS833" s="40"/>
      <c r="GT833" s="40"/>
      <c r="GU833" s="40"/>
      <c r="GV833" s="40"/>
      <c r="GW833" s="40"/>
      <c r="GX833" s="40"/>
      <c r="GY833" s="40"/>
      <c r="GZ833" s="40"/>
      <c r="HA833" s="40"/>
      <c r="HB833" s="40"/>
      <c r="HC833" s="40"/>
      <c r="HD833" s="40"/>
      <c r="HE833" s="40"/>
      <c r="HF833" s="40"/>
      <c r="HG833" s="40"/>
      <c r="HH833" s="40"/>
      <c r="HI833" s="40"/>
      <c r="HJ833" s="40"/>
      <c r="HK833" s="40"/>
      <c r="HL833" s="40"/>
      <c r="HM833" s="40"/>
      <c r="HN833" s="40"/>
      <c r="HO833" s="40"/>
      <c r="HP833" s="40"/>
      <c r="HQ833" s="40"/>
      <c r="HR833" s="40"/>
      <c r="HS833" s="40"/>
      <c r="HT833" s="40"/>
      <c r="HU833" s="40"/>
      <c r="HV833" s="40"/>
      <c r="HW833" s="40"/>
      <c r="HX833" s="40"/>
      <c r="HY833" s="40"/>
      <c r="HZ833" s="40"/>
      <c r="IA833" s="40"/>
      <c r="IC833" s="40"/>
      <c r="ID833" s="40"/>
      <c r="IE833" s="40"/>
      <c r="IF833" s="40"/>
      <c r="IG833" s="40"/>
      <c r="IH833" s="40"/>
      <c r="II833" s="40"/>
    </row>
    <row r="834" spans="2:243" s="44" customFormat="1" ht="94.5" x14ac:dyDescent="0.25">
      <c r="B834" s="177"/>
      <c r="C834" s="34">
        <v>200</v>
      </c>
      <c r="D834" s="46" t="s">
        <v>2919</v>
      </c>
      <c r="E834" s="41" t="s">
        <v>392</v>
      </c>
      <c r="F834" s="47" t="s">
        <v>486</v>
      </c>
      <c r="G834" s="48" t="s">
        <v>487</v>
      </c>
      <c r="H834" s="49">
        <v>41609</v>
      </c>
      <c r="I834" s="142">
        <v>177936</v>
      </c>
      <c r="J834" s="50">
        <v>41911</v>
      </c>
      <c r="K834" s="42" t="s">
        <v>2390</v>
      </c>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c r="AQ834" s="40"/>
      <c r="AR834" s="40"/>
      <c r="AS834" s="40"/>
      <c r="AT834" s="40"/>
      <c r="AU834" s="40"/>
      <c r="AV834" s="40"/>
      <c r="AW834" s="40"/>
      <c r="AX834" s="40"/>
      <c r="AY834" s="40"/>
      <c r="AZ834" s="40"/>
      <c r="BA834" s="40"/>
      <c r="BB834" s="40"/>
      <c r="BC834" s="40"/>
      <c r="BD834" s="40"/>
      <c r="BE834" s="40"/>
      <c r="BF834" s="40"/>
      <c r="BG834" s="40"/>
      <c r="BH834" s="40"/>
      <c r="BI834" s="40"/>
      <c r="BJ834" s="40"/>
      <c r="BK834" s="40"/>
      <c r="BL834" s="40"/>
      <c r="BM834" s="40"/>
      <c r="BN834" s="40"/>
      <c r="BO834" s="40"/>
      <c r="BP834" s="40"/>
      <c r="BQ834" s="40"/>
      <c r="BR834" s="40"/>
      <c r="BS834" s="40"/>
      <c r="BT834" s="40"/>
      <c r="BU834" s="40"/>
      <c r="BV834" s="40"/>
      <c r="BW834" s="40"/>
      <c r="BX834" s="40"/>
      <c r="BY834" s="40"/>
      <c r="BZ834" s="40"/>
      <c r="CA834" s="40"/>
      <c r="CB834" s="40"/>
      <c r="CC834" s="40"/>
      <c r="CD834" s="40"/>
      <c r="CE834" s="40"/>
      <c r="CF834" s="40"/>
      <c r="CG834" s="40"/>
      <c r="CH834" s="40"/>
      <c r="CI834" s="40"/>
      <c r="CJ834" s="40"/>
      <c r="CK834" s="40"/>
      <c r="CL834" s="40"/>
      <c r="CM834" s="40"/>
      <c r="CN834" s="40"/>
      <c r="CO834" s="40"/>
      <c r="CP834" s="40"/>
      <c r="CQ834" s="40"/>
      <c r="CR834" s="40"/>
      <c r="CS834" s="40"/>
      <c r="CT834" s="40"/>
      <c r="CU834" s="40"/>
      <c r="CV834" s="40"/>
      <c r="CW834" s="40"/>
      <c r="CX834" s="40"/>
      <c r="CY834" s="40"/>
      <c r="CZ834" s="40"/>
      <c r="DA834" s="40"/>
      <c r="DB834" s="40"/>
      <c r="DC834" s="40"/>
      <c r="DD834" s="40"/>
      <c r="DE834" s="40"/>
      <c r="DF834" s="40"/>
      <c r="DG834" s="40"/>
      <c r="DH834" s="40"/>
      <c r="DI834" s="40"/>
      <c r="DJ834" s="40"/>
      <c r="DK834" s="40"/>
      <c r="DL834" s="40"/>
      <c r="DM834" s="40"/>
      <c r="DN834" s="40"/>
      <c r="DO834" s="40"/>
      <c r="DP834" s="40"/>
      <c r="DQ834" s="40"/>
      <c r="DR834" s="40"/>
      <c r="DS834" s="40"/>
      <c r="DT834" s="40"/>
      <c r="DU834" s="40"/>
      <c r="DV834" s="40"/>
      <c r="DW834" s="40"/>
      <c r="DX834" s="40"/>
      <c r="DY834" s="40"/>
      <c r="DZ834" s="40"/>
      <c r="EA834" s="40"/>
      <c r="EB834" s="40"/>
      <c r="EC834" s="40"/>
      <c r="ED834" s="40"/>
      <c r="EE834" s="40"/>
      <c r="EF834" s="40"/>
      <c r="EG834" s="40"/>
      <c r="EH834" s="40"/>
      <c r="EI834" s="40"/>
      <c r="EJ834" s="40"/>
      <c r="EK834" s="40"/>
      <c r="EL834" s="40"/>
      <c r="EM834" s="40"/>
      <c r="EN834" s="40"/>
      <c r="EO834" s="40"/>
      <c r="EP834" s="40"/>
      <c r="EQ834" s="40"/>
      <c r="ER834" s="40"/>
      <c r="ES834" s="40"/>
      <c r="ET834" s="40"/>
      <c r="EU834" s="40"/>
      <c r="EV834" s="40"/>
      <c r="EW834" s="40"/>
      <c r="EX834" s="40"/>
      <c r="EY834" s="40"/>
      <c r="EZ834" s="40"/>
      <c r="FA834" s="40"/>
      <c r="FB834" s="40"/>
      <c r="FC834" s="40"/>
      <c r="FD834" s="40"/>
      <c r="FE834" s="40"/>
      <c r="FF834" s="40"/>
      <c r="FG834" s="40"/>
      <c r="FH834" s="40"/>
      <c r="FI834" s="40"/>
      <c r="FJ834" s="40"/>
      <c r="FK834" s="40"/>
      <c r="FL834" s="40"/>
      <c r="FM834" s="40"/>
      <c r="FN834" s="40"/>
      <c r="FO834" s="40"/>
      <c r="FP834" s="40"/>
      <c r="FQ834" s="40"/>
      <c r="FR834" s="40"/>
      <c r="FS834" s="40"/>
      <c r="FT834" s="40"/>
      <c r="FU834" s="40"/>
      <c r="FV834" s="40"/>
      <c r="FW834" s="40"/>
      <c r="FX834" s="40"/>
      <c r="FY834" s="40"/>
      <c r="FZ834" s="40"/>
      <c r="GA834" s="40"/>
      <c r="GB834" s="40"/>
      <c r="GC834" s="40"/>
      <c r="GD834" s="40"/>
      <c r="GE834" s="40"/>
      <c r="GF834" s="40"/>
      <c r="GG834" s="40"/>
      <c r="GH834" s="40"/>
      <c r="GI834" s="40"/>
      <c r="GJ834" s="40"/>
      <c r="GK834" s="40"/>
      <c r="GL834" s="40"/>
      <c r="GM834" s="40"/>
      <c r="GN834" s="40"/>
      <c r="GO834" s="40"/>
      <c r="GP834" s="40"/>
      <c r="GQ834" s="40"/>
      <c r="GR834" s="40"/>
      <c r="GS834" s="40"/>
      <c r="GT834" s="40"/>
      <c r="GU834" s="40"/>
      <c r="GV834" s="40"/>
      <c r="GW834" s="40"/>
      <c r="GX834" s="40"/>
      <c r="GY834" s="40"/>
      <c r="GZ834" s="40"/>
      <c r="HA834" s="40"/>
      <c r="HB834" s="40"/>
      <c r="HC834" s="40"/>
      <c r="HD834" s="40"/>
      <c r="HE834" s="40"/>
      <c r="HF834" s="40"/>
      <c r="HG834" s="40"/>
      <c r="HH834" s="40"/>
      <c r="HI834" s="40"/>
      <c r="HJ834" s="40"/>
      <c r="HK834" s="40"/>
      <c r="HL834" s="40"/>
      <c r="HM834" s="40"/>
      <c r="HN834" s="40"/>
      <c r="HO834" s="40"/>
      <c r="HP834" s="40"/>
      <c r="HQ834" s="40"/>
      <c r="HR834" s="40"/>
      <c r="HS834" s="40"/>
      <c r="HT834" s="40"/>
      <c r="HU834" s="40"/>
      <c r="HV834" s="40"/>
      <c r="HW834" s="40"/>
      <c r="HX834" s="40"/>
      <c r="HY834" s="40"/>
      <c r="HZ834" s="40"/>
      <c r="IA834" s="40"/>
      <c r="IC834" s="40"/>
      <c r="ID834" s="40"/>
      <c r="IE834" s="40"/>
      <c r="IF834" s="40"/>
      <c r="IG834" s="40"/>
      <c r="IH834" s="40"/>
      <c r="II834" s="40"/>
    </row>
    <row r="835" spans="2:243" s="44" customFormat="1" ht="110.25" x14ac:dyDescent="0.25">
      <c r="B835" s="177"/>
      <c r="C835" s="34">
        <v>201</v>
      </c>
      <c r="D835" s="46" t="s">
        <v>2919</v>
      </c>
      <c r="E835" s="41" t="s">
        <v>392</v>
      </c>
      <c r="F835" s="47" t="s">
        <v>484</v>
      </c>
      <c r="G835" s="48" t="s">
        <v>485</v>
      </c>
      <c r="H835" s="49">
        <v>41609</v>
      </c>
      <c r="I835" s="142">
        <v>208560</v>
      </c>
      <c r="J835" s="50">
        <v>41911</v>
      </c>
      <c r="K835" s="42" t="s">
        <v>2391</v>
      </c>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c r="AQ835" s="40"/>
      <c r="AR835" s="40"/>
      <c r="AS835" s="40"/>
      <c r="AT835" s="40"/>
      <c r="AU835" s="40"/>
      <c r="AV835" s="40"/>
      <c r="AW835" s="40"/>
      <c r="AX835" s="40"/>
      <c r="AY835" s="40"/>
      <c r="AZ835" s="40"/>
      <c r="BA835" s="40"/>
      <c r="BB835" s="40"/>
      <c r="BC835" s="40"/>
      <c r="BD835" s="40"/>
      <c r="BE835" s="40"/>
      <c r="BF835" s="40"/>
      <c r="BG835" s="40"/>
      <c r="BH835" s="40"/>
      <c r="BI835" s="40"/>
      <c r="BJ835" s="40"/>
      <c r="BK835" s="40"/>
      <c r="BL835" s="40"/>
      <c r="BM835" s="40"/>
      <c r="BN835" s="40"/>
      <c r="BO835" s="40"/>
      <c r="BP835" s="40"/>
      <c r="BQ835" s="40"/>
      <c r="BR835" s="40"/>
      <c r="BS835" s="40"/>
      <c r="BT835" s="40"/>
      <c r="BU835" s="40"/>
      <c r="BV835" s="40"/>
      <c r="BW835" s="40"/>
      <c r="BX835" s="40"/>
      <c r="BY835" s="40"/>
      <c r="BZ835" s="40"/>
      <c r="CA835" s="40"/>
      <c r="CB835" s="40"/>
      <c r="CC835" s="40"/>
      <c r="CD835" s="40"/>
      <c r="CE835" s="40"/>
      <c r="CF835" s="40"/>
      <c r="CG835" s="40"/>
      <c r="CH835" s="40"/>
      <c r="CI835" s="40"/>
      <c r="CJ835" s="40"/>
      <c r="CK835" s="40"/>
      <c r="CL835" s="40"/>
      <c r="CM835" s="40"/>
      <c r="CN835" s="40"/>
      <c r="CO835" s="40"/>
      <c r="CP835" s="40"/>
      <c r="CQ835" s="40"/>
      <c r="CR835" s="40"/>
      <c r="CS835" s="40"/>
      <c r="CT835" s="40"/>
      <c r="CU835" s="40"/>
      <c r="CV835" s="40"/>
      <c r="CW835" s="40"/>
      <c r="CX835" s="40"/>
      <c r="CY835" s="40"/>
      <c r="CZ835" s="40"/>
      <c r="DA835" s="40"/>
      <c r="DB835" s="40"/>
      <c r="DC835" s="40"/>
      <c r="DD835" s="40"/>
      <c r="DE835" s="40"/>
      <c r="DF835" s="40"/>
      <c r="DG835" s="40"/>
      <c r="DH835" s="40"/>
      <c r="DI835" s="40"/>
      <c r="DJ835" s="40"/>
      <c r="DK835" s="40"/>
      <c r="DL835" s="40"/>
      <c r="DM835" s="40"/>
      <c r="DN835" s="40"/>
      <c r="DO835" s="40"/>
      <c r="DP835" s="40"/>
      <c r="DQ835" s="40"/>
      <c r="DR835" s="40"/>
      <c r="DS835" s="40"/>
      <c r="DT835" s="40"/>
      <c r="DU835" s="40"/>
      <c r="DV835" s="40"/>
      <c r="DW835" s="40"/>
      <c r="DX835" s="40"/>
      <c r="DY835" s="40"/>
      <c r="DZ835" s="40"/>
      <c r="EA835" s="40"/>
      <c r="EB835" s="40"/>
      <c r="EC835" s="40"/>
      <c r="ED835" s="40"/>
      <c r="EE835" s="40"/>
      <c r="EF835" s="40"/>
      <c r="EG835" s="40"/>
      <c r="EH835" s="40"/>
      <c r="EI835" s="40"/>
      <c r="EJ835" s="40"/>
      <c r="EK835" s="40"/>
      <c r="EL835" s="40"/>
      <c r="EM835" s="40"/>
      <c r="EN835" s="40"/>
      <c r="EO835" s="40"/>
      <c r="EP835" s="40"/>
      <c r="EQ835" s="40"/>
      <c r="ER835" s="40"/>
      <c r="ES835" s="40"/>
      <c r="ET835" s="40"/>
      <c r="EU835" s="40"/>
      <c r="EV835" s="40"/>
      <c r="EW835" s="40"/>
      <c r="EX835" s="40"/>
      <c r="EY835" s="40"/>
      <c r="EZ835" s="40"/>
      <c r="FA835" s="40"/>
      <c r="FB835" s="40"/>
      <c r="FC835" s="40"/>
      <c r="FD835" s="40"/>
      <c r="FE835" s="40"/>
      <c r="FF835" s="40"/>
      <c r="FG835" s="40"/>
      <c r="FH835" s="40"/>
      <c r="FI835" s="40"/>
      <c r="FJ835" s="40"/>
      <c r="FK835" s="40"/>
      <c r="FL835" s="40"/>
      <c r="FM835" s="40"/>
      <c r="FN835" s="40"/>
      <c r="FO835" s="40"/>
      <c r="FP835" s="40"/>
      <c r="FQ835" s="40"/>
      <c r="FR835" s="40"/>
      <c r="FS835" s="40"/>
      <c r="FT835" s="40"/>
      <c r="FU835" s="40"/>
      <c r="FV835" s="40"/>
      <c r="FW835" s="40"/>
      <c r="FX835" s="40"/>
      <c r="FY835" s="40"/>
      <c r="FZ835" s="40"/>
      <c r="GA835" s="40"/>
      <c r="GB835" s="40"/>
      <c r="GC835" s="40"/>
      <c r="GD835" s="40"/>
      <c r="GE835" s="40"/>
      <c r="GF835" s="40"/>
      <c r="GG835" s="40"/>
      <c r="GH835" s="40"/>
      <c r="GI835" s="40"/>
      <c r="GJ835" s="40"/>
      <c r="GK835" s="40"/>
      <c r="GL835" s="40"/>
      <c r="GM835" s="40"/>
      <c r="GN835" s="40"/>
      <c r="GO835" s="40"/>
      <c r="GP835" s="40"/>
      <c r="GQ835" s="40"/>
      <c r="GR835" s="40"/>
      <c r="GS835" s="40"/>
      <c r="GT835" s="40"/>
      <c r="GU835" s="40"/>
      <c r="GV835" s="40"/>
      <c r="GW835" s="40"/>
      <c r="GX835" s="40"/>
      <c r="GY835" s="40"/>
      <c r="GZ835" s="40"/>
      <c r="HA835" s="40"/>
      <c r="HB835" s="40"/>
      <c r="HC835" s="40"/>
      <c r="HD835" s="40"/>
      <c r="HE835" s="40"/>
      <c r="HF835" s="40"/>
      <c r="HG835" s="40"/>
      <c r="HH835" s="40"/>
      <c r="HI835" s="40"/>
      <c r="HJ835" s="40"/>
      <c r="HK835" s="40"/>
      <c r="HL835" s="40"/>
      <c r="HM835" s="40"/>
      <c r="HN835" s="40"/>
      <c r="HO835" s="40"/>
      <c r="HP835" s="40"/>
      <c r="HQ835" s="40"/>
      <c r="HR835" s="40"/>
      <c r="HS835" s="40"/>
      <c r="HT835" s="40"/>
      <c r="HU835" s="40"/>
      <c r="HV835" s="40"/>
      <c r="HW835" s="40"/>
      <c r="HX835" s="40"/>
      <c r="HY835" s="40"/>
      <c r="HZ835" s="40"/>
      <c r="IA835" s="40"/>
      <c r="IC835" s="40"/>
      <c r="ID835" s="40"/>
      <c r="IE835" s="40"/>
      <c r="IF835" s="40"/>
      <c r="IG835" s="40"/>
      <c r="IH835" s="40"/>
      <c r="II835" s="40"/>
    </row>
    <row r="836" spans="2:243" s="44" customFormat="1" ht="173.25" x14ac:dyDescent="0.25">
      <c r="B836" s="177"/>
      <c r="C836" s="34">
        <v>202</v>
      </c>
      <c r="D836" s="46" t="s">
        <v>2905</v>
      </c>
      <c r="E836" s="41" t="s">
        <v>533</v>
      </c>
      <c r="F836" s="47" t="s">
        <v>534</v>
      </c>
      <c r="G836" s="48" t="s">
        <v>535</v>
      </c>
      <c r="H836" s="49">
        <v>41911</v>
      </c>
      <c r="I836" s="142">
        <v>200000</v>
      </c>
      <c r="J836" s="50">
        <v>41911</v>
      </c>
      <c r="K836" s="42" t="s">
        <v>1892</v>
      </c>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c r="AQ836" s="40"/>
      <c r="AR836" s="40"/>
      <c r="AS836" s="40"/>
      <c r="AT836" s="40"/>
      <c r="AU836" s="40"/>
      <c r="AV836" s="40"/>
      <c r="AW836" s="40"/>
      <c r="AX836" s="40"/>
      <c r="AY836" s="40"/>
      <c r="AZ836" s="40"/>
      <c r="BA836" s="40"/>
      <c r="BB836" s="40"/>
      <c r="BC836" s="40"/>
      <c r="BD836" s="40"/>
      <c r="BE836" s="40"/>
      <c r="BF836" s="40"/>
      <c r="BG836" s="40"/>
      <c r="BH836" s="40"/>
      <c r="BI836" s="40"/>
      <c r="BJ836" s="40"/>
      <c r="BK836" s="40"/>
      <c r="BL836" s="40"/>
      <c r="BM836" s="40"/>
      <c r="BN836" s="40"/>
      <c r="BO836" s="40"/>
      <c r="BP836" s="40"/>
      <c r="BQ836" s="40"/>
      <c r="BR836" s="40"/>
      <c r="BS836" s="40"/>
      <c r="BT836" s="40"/>
      <c r="BU836" s="40"/>
      <c r="BV836" s="40"/>
      <c r="BW836" s="40"/>
      <c r="BX836" s="40"/>
      <c r="BY836" s="40"/>
      <c r="BZ836" s="40"/>
      <c r="CA836" s="40"/>
      <c r="CB836" s="40"/>
      <c r="CC836" s="40"/>
      <c r="CD836" s="40"/>
      <c r="CE836" s="40"/>
      <c r="CF836" s="40"/>
      <c r="CG836" s="40"/>
      <c r="CH836" s="40"/>
      <c r="CI836" s="40"/>
      <c r="CJ836" s="40"/>
      <c r="CK836" s="40"/>
      <c r="CL836" s="40"/>
      <c r="CM836" s="40"/>
      <c r="CN836" s="40"/>
      <c r="CO836" s="40"/>
      <c r="CP836" s="40"/>
      <c r="CQ836" s="40"/>
      <c r="CR836" s="40"/>
      <c r="CS836" s="40"/>
      <c r="CT836" s="40"/>
      <c r="CU836" s="40"/>
      <c r="CV836" s="40"/>
      <c r="CW836" s="40"/>
      <c r="CX836" s="40"/>
      <c r="CY836" s="40"/>
      <c r="CZ836" s="40"/>
      <c r="DA836" s="40"/>
      <c r="DB836" s="40"/>
      <c r="DC836" s="40"/>
      <c r="DD836" s="40"/>
      <c r="DE836" s="40"/>
      <c r="DF836" s="40"/>
      <c r="DG836" s="40"/>
      <c r="DH836" s="40"/>
      <c r="DI836" s="40"/>
      <c r="DJ836" s="40"/>
      <c r="DK836" s="40"/>
      <c r="DL836" s="40"/>
      <c r="DM836" s="40"/>
      <c r="DN836" s="40"/>
      <c r="DO836" s="40"/>
      <c r="DP836" s="40"/>
      <c r="DQ836" s="40"/>
      <c r="DR836" s="40"/>
      <c r="DS836" s="40"/>
      <c r="DT836" s="40"/>
      <c r="DU836" s="40"/>
      <c r="DV836" s="40"/>
      <c r="DW836" s="40"/>
      <c r="DX836" s="40"/>
      <c r="DY836" s="40"/>
      <c r="DZ836" s="40"/>
      <c r="EA836" s="40"/>
      <c r="EB836" s="40"/>
      <c r="EC836" s="40"/>
      <c r="ED836" s="40"/>
      <c r="EE836" s="40"/>
      <c r="EF836" s="40"/>
      <c r="EG836" s="40"/>
      <c r="EH836" s="40"/>
      <c r="EI836" s="40"/>
      <c r="EJ836" s="40"/>
      <c r="EK836" s="40"/>
      <c r="EL836" s="40"/>
      <c r="EM836" s="40"/>
      <c r="EN836" s="40"/>
      <c r="EO836" s="40"/>
      <c r="EP836" s="40"/>
      <c r="EQ836" s="40"/>
      <c r="ER836" s="40"/>
      <c r="ES836" s="40"/>
      <c r="ET836" s="40"/>
      <c r="EU836" s="40"/>
      <c r="EV836" s="40"/>
      <c r="EW836" s="40"/>
      <c r="EX836" s="40"/>
      <c r="EY836" s="40"/>
      <c r="EZ836" s="40"/>
      <c r="FA836" s="40"/>
      <c r="FB836" s="40"/>
      <c r="FC836" s="40"/>
      <c r="FD836" s="40"/>
      <c r="FE836" s="40"/>
      <c r="FF836" s="40"/>
      <c r="FG836" s="40"/>
      <c r="FH836" s="40"/>
      <c r="FI836" s="40"/>
      <c r="FJ836" s="40"/>
      <c r="FK836" s="40"/>
      <c r="FL836" s="40"/>
      <c r="FM836" s="40"/>
      <c r="FN836" s="40"/>
      <c r="FO836" s="40"/>
      <c r="FP836" s="40"/>
      <c r="FQ836" s="40"/>
      <c r="FR836" s="40"/>
      <c r="FS836" s="40"/>
      <c r="FT836" s="40"/>
      <c r="FU836" s="40"/>
      <c r="FV836" s="40"/>
      <c r="FW836" s="40"/>
      <c r="FX836" s="40"/>
      <c r="FY836" s="40"/>
      <c r="FZ836" s="40"/>
      <c r="GA836" s="40"/>
      <c r="GB836" s="40"/>
      <c r="GC836" s="40"/>
      <c r="GD836" s="40"/>
      <c r="GE836" s="40"/>
      <c r="GF836" s="40"/>
      <c r="GG836" s="40"/>
      <c r="GH836" s="40"/>
      <c r="GI836" s="40"/>
      <c r="GJ836" s="40"/>
      <c r="GK836" s="40"/>
      <c r="GL836" s="40"/>
      <c r="GM836" s="40"/>
      <c r="GN836" s="40"/>
      <c r="GO836" s="40"/>
      <c r="GP836" s="40"/>
      <c r="GQ836" s="40"/>
      <c r="GR836" s="40"/>
      <c r="GS836" s="40"/>
      <c r="GT836" s="40"/>
      <c r="GU836" s="40"/>
      <c r="GV836" s="40"/>
      <c r="GW836" s="40"/>
      <c r="GX836" s="40"/>
      <c r="GY836" s="40"/>
      <c r="GZ836" s="40"/>
      <c r="HA836" s="40"/>
      <c r="HB836" s="40"/>
      <c r="HC836" s="40"/>
      <c r="HD836" s="40"/>
      <c r="HE836" s="40"/>
      <c r="HF836" s="40"/>
      <c r="HG836" s="40"/>
      <c r="HH836" s="40"/>
      <c r="HI836" s="40"/>
      <c r="HJ836" s="40"/>
      <c r="HK836" s="40"/>
      <c r="HL836" s="40"/>
      <c r="HM836" s="40"/>
      <c r="HN836" s="40"/>
      <c r="HO836" s="40"/>
      <c r="HP836" s="40"/>
      <c r="HQ836" s="40"/>
      <c r="HR836" s="40"/>
      <c r="HS836" s="40"/>
      <c r="HT836" s="40"/>
      <c r="HU836" s="40"/>
      <c r="HV836" s="40"/>
      <c r="HW836" s="40"/>
      <c r="HX836" s="40"/>
      <c r="HY836" s="40"/>
      <c r="HZ836" s="40"/>
      <c r="IA836" s="40"/>
      <c r="IC836" s="40"/>
      <c r="ID836" s="40"/>
      <c r="IE836" s="40"/>
      <c r="IF836" s="40"/>
      <c r="IG836" s="40"/>
      <c r="IH836" s="40"/>
      <c r="II836" s="40"/>
    </row>
    <row r="837" spans="2:243" s="44" customFormat="1" ht="47.25" x14ac:dyDescent="0.25">
      <c r="B837" s="177"/>
      <c r="C837" s="34">
        <v>203</v>
      </c>
      <c r="D837" s="56" t="s">
        <v>2865</v>
      </c>
      <c r="E837" s="90" t="s">
        <v>1280</v>
      </c>
      <c r="F837" s="35" t="s">
        <v>1303</v>
      </c>
      <c r="G837" s="165" t="s">
        <v>4620</v>
      </c>
      <c r="H837" s="154">
        <v>41912</v>
      </c>
      <c r="I837" s="133">
        <v>96450</v>
      </c>
      <c r="J837" s="43">
        <v>41912</v>
      </c>
      <c r="K837" s="42" t="s">
        <v>2392</v>
      </c>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c r="AQ837" s="40"/>
      <c r="AR837" s="40"/>
      <c r="AS837" s="40"/>
      <c r="AT837" s="40"/>
      <c r="AU837" s="40"/>
      <c r="AV837" s="40"/>
      <c r="AW837" s="40"/>
      <c r="AX837" s="40"/>
      <c r="AY837" s="40"/>
      <c r="AZ837" s="40"/>
      <c r="BA837" s="40"/>
      <c r="BB837" s="40"/>
      <c r="BC837" s="40"/>
      <c r="BD837" s="40"/>
      <c r="BE837" s="40"/>
      <c r="BF837" s="40"/>
      <c r="BG837" s="40"/>
      <c r="BH837" s="40"/>
      <c r="BI837" s="40"/>
      <c r="BJ837" s="40"/>
      <c r="BK837" s="40"/>
      <c r="BL837" s="40"/>
      <c r="BM837" s="40"/>
      <c r="BN837" s="40"/>
      <c r="BO837" s="40"/>
      <c r="BP837" s="40"/>
      <c r="BQ837" s="40"/>
      <c r="BR837" s="40"/>
      <c r="BS837" s="40"/>
      <c r="BT837" s="40"/>
      <c r="BU837" s="40"/>
      <c r="BV837" s="40"/>
      <c r="BW837" s="40"/>
      <c r="BX837" s="40"/>
      <c r="BY837" s="40"/>
      <c r="BZ837" s="40"/>
      <c r="CA837" s="40"/>
      <c r="CB837" s="40"/>
      <c r="CC837" s="40"/>
      <c r="CD837" s="40"/>
      <c r="CE837" s="40"/>
      <c r="CF837" s="40"/>
      <c r="CG837" s="40"/>
      <c r="CH837" s="40"/>
      <c r="CI837" s="40"/>
      <c r="CJ837" s="40"/>
      <c r="CK837" s="40"/>
      <c r="CL837" s="40"/>
      <c r="CM837" s="40"/>
      <c r="CN837" s="40"/>
      <c r="CO837" s="40"/>
      <c r="CP837" s="40"/>
      <c r="CQ837" s="40"/>
      <c r="CR837" s="40"/>
      <c r="CS837" s="40"/>
      <c r="CT837" s="40"/>
      <c r="CU837" s="40"/>
      <c r="CV837" s="40"/>
      <c r="CW837" s="40"/>
      <c r="CX837" s="40"/>
      <c r="CY837" s="40"/>
      <c r="CZ837" s="40"/>
      <c r="DA837" s="40"/>
      <c r="DB837" s="40"/>
      <c r="DC837" s="40"/>
      <c r="DD837" s="40"/>
      <c r="DE837" s="40"/>
      <c r="DF837" s="40"/>
      <c r="DG837" s="40"/>
      <c r="DH837" s="40"/>
      <c r="DI837" s="40"/>
      <c r="DJ837" s="40"/>
      <c r="DK837" s="40"/>
      <c r="DL837" s="40"/>
      <c r="DM837" s="40"/>
      <c r="DN837" s="40"/>
      <c r="DO837" s="40"/>
      <c r="DP837" s="40"/>
      <c r="DQ837" s="40"/>
      <c r="DR837" s="40"/>
      <c r="DS837" s="40"/>
      <c r="DT837" s="40"/>
      <c r="DU837" s="40"/>
      <c r="DV837" s="40"/>
      <c r="DW837" s="40"/>
      <c r="DX837" s="40"/>
      <c r="DY837" s="40"/>
      <c r="DZ837" s="40"/>
      <c r="EA837" s="40"/>
      <c r="EB837" s="40"/>
      <c r="EC837" s="40"/>
      <c r="ED837" s="40"/>
      <c r="EE837" s="40"/>
      <c r="EF837" s="40"/>
      <c r="EG837" s="40"/>
      <c r="EH837" s="40"/>
      <c r="EI837" s="40"/>
      <c r="EJ837" s="40"/>
      <c r="EK837" s="40"/>
      <c r="EL837" s="40"/>
      <c r="EM837" s="40"/>
      <c r="EN837" s="40"/>
      <c r="EO837" s="40"/>
      <c r="EP837" s="40"/>
      <c r="EQ837" s="40"/>
      <c r="ER837" s="40"/>
      <c r="ES837" s="40"/>
      <c r="ET837" s="40"/>
      <c r="EU837" s="40"/>
      <c r="EV837" s="40"/>
      <c r="EW837" s="40"/>
      <c r="EX837" s="40"/>
      <c r="EY837" s="40"/>
      <c r="EZ837" s="40"/>
      <c r="FA837" s="40"/>
      <c r="FB837" s="40"/>
      <c r="FC837" s="40"/>
      <c r="FD837" s="40"/>
      <c r="FE837" s="40"/>
      <c r="FF837" s="40"/>
      <c r="FG837" s="40"/>
      <c r="FH837" s="40"/>
      <c r="FI837" s="40"/>
      <c r="FJ837" s="40"/>
      <c r="FK837" s="40"/>
      <c r="FL837" s="40"/>
      <c r="FM837" s="40"/>
      <c r="FN837" s="40"/>
      <c r="FO837" s="40"/>
      <c r="FP837" s="40"/>
      <c r="FQ837" s="40"/>
      <c r="FR837" s="40"/>
      <c r="FS837" s="40"/>
      <c r="FT837" s="40"/>
      <c r="FU837" s="40"/>
      <c r="FV837" s="40"/>
      <c r="FW837" s="40"/>
      <c r="FX837" s="40"/>
      <c r="FY837" s="40"/>
      <c r="FZ837" s="40"/>
      <c r="GA837" s="40"/>
      <c r="GB837" s="40"/>
      <c r="GC837" s="40"/>
      <c r="GD837" s="40"/>
      <c r="GE837" s="40"/>
      <c r="GF837" s="40"/>
      <c r="GG837" s="40"/>
      <c r="GH837" s="40"/>
      <c r="GI837" s="40"/>
      <c r="GJ837" s="40"/>
      <c r="GK837" s="40"/>
      <c r="GL837" s="40"/>
      <c r="GM837" s="40"/>
      <c r="GN837" s="40"/>
      <c r="GO837" s="40"/>
      <c r="GP837" s="40"/>
      <c r="GQ837" s="40"/>
      <c r="GR837" s="40"/>
      <c r="GS837" s="40"/>
      <c r="GT837" s="40"/>
      <c r="GU837" s="40"/>
      <c r="GV837" s="40"/>
      <c r="GW837" s="40"/>
      <c r="GX837" s="40"/>
      <c r="GY837" s="40"/>
      <c r="GZ837" s="40"/>
      <c r="HA837" s="40"/>
      <c r="HB837" s="40"/>
      <c r="HC837" s="40"/>
      <c r="HD837" s="40"/>
      <c r="HE837" s="40"/>
      <c r="HF837" s="40"/>
      <c r="HG837" s="40"/>
      <c r="HH837" s="40"/>
      <c r="HI837" s="40"/>
      <c r="HJ837" s="40"/>
      <c r="HK837" s="40"/>
      <c r="HL837" s="40"/>
      <c r="HM837" s="40"/>
      <c r="HN837" s="40"/>
      <c r="HO837" s="40"/>
      <c r="HP837" s="40"/>
      <c r="HQ837" s="40"/>
      <c r="HR837" s="40"/>
      <c r="HS837" s="40"/>
      <c r="HT837" s="40"/>
      <c r="HU837" s="40"/>
      <c r="HV837" s="40"/>
      <c r="HW837" s="40"/>
      <c r="HX837" s="40"/>
      <c r="HY837" s="40"/>
      <c r="HZ837" s="40"/>
      <c r="IA837" s="40"/>
      <c r="IB837" s="40"/>
      <c r="IC837" s="40"/>
      <c r="ID837" s="40"/>
      <c r="IE837" s="40"/>
      <c r="IF837" s="40"/>
      <c r="IG837" s="40"/>
      <c r="IH837" s="40"/>
      <c r="II837" s="40"/>
    </row>
    <row r="838" spans="2:243" s="44" customFormat="1" ht="94.5" x14ac:dyDescent="0.25">
      <c r="B838" s="177"/>
      <c r="C838" s="34">
        <v>204</v>
      </c>
      <c r="D838" s="46" t="s">
        <v>2941</v>
      </c>
      <c r="E838" s="41" t="s">
        <v>4</v>
      </c>
      <c r="F838" s="47" t="s">
        <v>304</v>
      </c>
      <c r="G838" s="48" t="s">
        <v>305</v>
      </c>
      <c r="H838" s="49">
        <v>41498</v>
      </c>
      <c r="I838" s="142">
        <v>350000</v>
      </c>
      <c r="J838" s="50">
        <v>41913</v>
      </c>
      <c r="K838" s="42" t="s">
        <v>2073</v>
      </c>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c r="AQ838" s="40"/>
      <c r="AR838" s="40"/>
      <c r="AS838" s="40"/>
      <c r="AT838" s="40"/>
      <c r="AU838" s="40"/>
      <c r="AV838" s="40"/>
      <c r="AW838" s="40"/>
      <c r="AX838" s="40"/>
      <c r="AY838" s="40"/>
      <c r="AZ838" s="40"/>
      <c r="BA838" s="40"/>
      <c r="BB838" s="40"/>
      <c r="BC838" s="40"/>
      <c r="BD838" s="40"/>
      <c r="BE838" s="40"/>
      <c r="BF838" s="40"/>
      <c r="BG838" s="40"/>
      <c r="BH838" s="40"/>
      <c r="BI838" s="40"/>
      <c r="BJ838" s="40"/>
      <c r="BK838" s="40"/>
      <c r="BL838" s="40"/>
      <c r="BM838" s="40"/>
      <c r="BN838" s="40"/>
      <c r="BO838" s="40"/>
      <c r="BP838" s="40"/>
      <c r="BQ838" s="40"/>
      <c r="BR838" s="40"/>
      <c r="BS838" s="40"/>
      <c r="BT838" s="40"/>
      <c r="BU838" s="40"/>
      <c r="BV838" s="40"/>
      <c r="BW838" s="40"/>
      <c r="BX838" s="40"/>
      <c r="BY838" s="40"/>
      <c r="BZ838" s="40"/>
      <c r="CA838" s="40"/>
      <c r="CB838" s="40"/>
      <c r="CC838" s="40"/>
      <c r="CD838" s="40"/>
      <c r="CE838" s="40"/>
      <c r="CF838" s="40"/>
      <c r="CG838" s="40"/>
      <c r="CH838" s="40"/>
      <c r="CI838" s="40"/>
      <c r="CJ838" s="40"/>
      <c r="CK838" s="40"/>
      <c r="CL838" s="40"/>
      <c r="CM838" s="40"/>
      <c r="CN838" s="40"/>
      <c r="CO838" s="40"/>
      <c r="CP838" s="40"/>
      <c r="CQ838" s="40"/>
      <c r="CR838" s="40"/>
      <c r="CS838" s="40"/>
      <c r="CT838" s="40"/>
      <c r="CU838" s="40"/>
      <c r="CV838" s="40"/>
      <c r="CW838" s="40"/>
      <c r="CX838" s="40"/>
      <c r="CY838" s="40"/>
      <c r="CZ838" s="40"/>
      <c r="DA838" s="40"/>
      <c r="DB838" s="40"/>
      <c r="DC838" s="40"/>
      <c r="DD838" s="40"/>
      <c r="DE838" s="40"/>
      <c r="DF838" s="40"/>
      <c r="DG838" s="40"/>
      <c r="DH838" s="40"/>
      <c r="DI838" s="40"/>
      <c r="DJ838" s="40"/>
      <c r="DK838" s="40"/>
      <c r="DL838" s="40"/>
      <c r="DM838" s="40"/>
      <c r="DN838" s="40"/>
      <c r="DO838" s="40"/>
      <c r="DP838" s="40"/>
      <c r="DQ838" s="40"/>
      <c r="DR838" s="40"/>
      <c r="DS838" s="40"/>
      <c r="DT838" s="40"/>
      <c r="DU838" s="40"/>
      <c r="DV838" s="40"/>
      <c r="DW838" s="40"/>
      <c r="DX838" s="40"/>
      <c r="DY838" s="40"/>
      <c r="DZ838" s="40"/>
      <c r="EA838" s="40"/>
      <c r="EB838" s="40"/>
      <c r="EC838" s="40"/>
      <c r="ED838" s="40"/>
      <c r="EE838" s="40"/>
      <c r="EF838" s="40"/>
      <c r="EG838" s="40"/>
      <c r="EH838" s="40"/>
      <c r="EI838" s="40"/>
      <c r="EJ838" s="40"/>
      <c r="EK838" s="40"/>
      <c r="EL838" s="40"/>
      <c r="EM838" s="40"/>
      <c r="EN838" s="40"/>
      <c r="EO838" s="40"/>
      <c r="EP838" s="40"/>
      <c r="EQ838" s="40"/>
      <c r="ER838" s="40"/>
      <c r="ES838" s="40"/>
      <c r="ET838" s="40"/>
      <c r="EU838" s="40"/>
      <c r="EV838" s="40"/>
      <c r="EW838" s="40"/>
      <c r="EX838" s="40"/>
      <c r="EY838" s="40"/>
      <c r="EZ838" s="40"/>
      <c r="FA838" s="40"/>
      <c r="FB838" s="40"/>
      <c r="FC838" s="40"/>
      <c r="FD838" s="40"/>
      <c r="FE838" s="40"/>
      <c r="FF838" s="40"/>
      <c r="FG838" s="40"/>
      <c r="FH838" s="40"/>
      <c r="FI838" s="40"/>
      <c r="FJ838" s="40"/>
      <c r="FK838" s="40"/>
      <c r="FL838" s="40"/>
      <c r="FM838" s="40"/>
      <c r="FN838" s="40"/>
      <c r="FO838" s="40"/>
      <c r="FP838" s="40"/>
      <c r="FQ838" s="40"/>
      <c r="FR838" s="40"/>
      <c r="FS838" s="40"/>
      <c r="FT838" s="40"/>
      <c r="FU838" s="40"/>
      <c r="FV838" s="40"/>
      <c r="FW838" s="40"/>
      <c r="FX838" s="40"/>
      <c r="FY838" s="40"/>
      <c r="FZ838" s="40"/>
      <c r="GA838" s="40"/>
      <c r="GB838" s="40"/>
      <c r="GC838" s="40"/>
      <c r="GD838" s="40"/>
      <c r="GE838" s="40"/>
      <c r="GF838" s="40"/>
      <c r="GG838" s="40"/>
      <c r="GH838" s="40"/>
      <c r="GI838" s="40"/>
      <c r="GJ838" s="40"/>
      <c r="GK838" s="40"/>
      <c r="GL838" s="40"/>
      <c r="GM838" s="40"/>
      <c r="GN838" s="40"/>
      <c r="GO838" s="40"/>
      <c r="GP838" s="40"/>
      <c r="GQ838" s="40"/>
      <c r="GR838" s="40"/>
      <c r="GS838" s="40"/>
      <c r="GT838" s="40"/>
      <c r="GU838" s="40"/>
      <c r="GV838" s="40"/>
      <c r="GW838" s="40"/>
      <c r="GX838" s="40"/>
      <c r="GY838" s="40"/>
      <c r="GZ838" s="40"/>
      <c r="HA838" s="40"/>
      <c r="HB838" s="40"/>
      <c r="HC838" s="40"/>
      <c r="HD838" s="40"/>
      <c r="HE838" s="40"/>
      <c r="HF838" s="40"/>
      <c r="HG838" s="40"/>
      <c r="HH838" s="40"/>
      <c r="HI838" s="40"/>
      <c r="HJ838" s="40"/>
      <c r="HK838" s="40"/>
      <c r="HL838" s="40"/>
      <c r="HM838" s="40"/>
      <c r="HN838" s="40"/>
      <c r="HO838" s="40"/>
      <c r="HP838" s="40"/>
      <c r="HQ838" s="40"/>
      <c r="HR838" s="40"/>
      <c r="HS838" s="40"/>
      <c r="HT838" s="40"/>
      <c r="HU838" s="40"/>
      <c r="HV838" s="40"/>
      <c r="HW838" s="40"/>
      <c r="HX838" s="40"/>
      <c r="HY838" s="40"/>
      <c r="HZ838" s="40"/>
      <c r="IA838" s="40"/>
      <c r="IC838" s="40"/>
      <c r="ID838" s="40"/>
      <c r="IE838" s="40"/>
      <c r="IF838" s="40"/>
      <c r="IG838" s="40"/>
      <c r="IH838" s="40"/>
      <c r="II838" s="40"/>
    </row>
    <row r="839" spans="2:243" s="44" customFormat="1" ht="110.25" x14ac:dyDescent="0.25">
      <c r="B839" s="177"/>
      <c r="C839" s="34">
        <v>205</v>
      </c>
      <c r="D839" s="18" t="s">
        <v>3134</v>
      </c>
      <c r="E839" s="45" t="s">
        <v>1880</v>
      </c>
      <c r="F839" s="42" t="str">
        <f>PROPER(F835)</f>
        <v>Acute Dermal Toxicity And Efficacy Of Zincoderm G Cream Against Wound Infection By Pseudomonas Aeruginosa And Methicillin Resistant Staphyloccus Aureus</v>
      </c>
      <c r="G839" s="62" t="s">
        <v>4411</v>
      </c>
      <c r="H839" s="52">
        <v>41915</v>
      </c>
      <c r="I839" s="136">
        <f>410400</f>
        <v>410400</v>
      </c>
      <c r="J839" s="85">
        <v>41915</v>
      </c>
      <c r="K839" s="42" t="s">
        <v>2393</v>
      </c>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c r="AQ839" s="40"/>
      <c r="AR839" s="40"/>
      <c r="AS839" s="40"/>
      <c r="AT839" s="40"/>
      <c r="AU839" s="40"/>
      <c r="AV839" s="40"/>
      <c r="AW839" s="40"/>
      <c r="AX839" s="40"/>
      <c r="AY839" s="40"/>
      <c r="AZ839" s="40"/>
      <c r="BA839" s="40"/>
      <c r="BB839" s="40"/>
      <c r="BC839" s="40"/>
      <c r="BD839" s="40"/>
      <c r="BE839" s="40"/>
      <c r="BF839" s="40"/>
      <c r="BG839" s="40"/>
      <c r="BH839" s="40"/>
      <c r="BI839" s="40"/>
      <c r="BJ839" s="40"/>
      <c r="BK839" s="40"/>
      <c r="BL839" s="40"/>
      <c r="BM839" s="40"/>
      <c r="BN839" s="40"/>
      <c r="BO839" s="40"/>
      <c r="BP839" s="40"/>
      <c r="BQ839" s="40"/>
      <c r="BR839" s="40"/>
      <c r="BS839" s="40"/>
      <c r="BT839" s="40"/>
      <c r="BU839" s="40"/>
      <c r="BV839" s="40"/>
      <c r="BW839" s="40"/>
      <c r="BX839" s="40"/>
      <c r="BY839" s="40"/>
      <c r="BZ839" s="40"/>
      <c r="CA839" s="40"/>
      <c r="CB839" s="40"/>
      <c r="CC839" s="40"/>
      <c r="CD839" s="40"/>
      <c r="CE839" s="40"/>
      <c r="CF839" s="40"/>
      <c r="CG839" s="40"/>
      <c r="CH839" s="40"/>
      <c r="CI839" s="40"/>
      <c r="CJ839" s="40"/>
      <c r="CK839" s="40"/>
      <c r="CL839" s="40"/>
      <c r="CM839" s="40"/>
      <c r="CN839" s="40"/>
      <c r="CO839" s="40"/>
      <c r="CP839" s="40"/>
      <c r="CQ839" s="40"/>
      <c r="CR839" s="40"/>
      <c r="CS839" s="40"/>
      <c r="CT839" s="40"/>
      <c r="CU839" s="40"/>
      <c r="CV839" s="40"/>
      <c r="CW839" s="40"/>
      <c r="CX839" s="40"/>
      <c r="CY839" s="40"/>
      <c r="CZ839" s="40"/>
      <c r="DA839" s="40"/>
      <c r="DB839" s="40"/>
      <c r="DC839" s="40"/>
      <c r="DD839" s="40"/>
      <c r="DE839" s="40"/>
      <c r="DF839" s="40"/>
      <c r="DG839" s="40"/>
      <c r="DH839" s="40"/>
      <c r="DI839" s="40"/>
      <c r="DJ839" s="40"/>
      <c r="DK839" s="40"/>
      <c r="DL839" s="40"/>
      <c r="DM839" s="40"/>
      <c r="DN839" s="40"/>
      <c r="DO839" s="40"/>
      <c r="DP839" s="40"/>
      <c r="DQ839" s="40"/>
      <c r="DR839" s="40"/>
      <c r="DS839" s="40"/>
      <c r="DT839" s="40"/>
      <c r="DU839" s="40"/>
      <c r="DV839" s="40"/>
      <c r="DW839" s="40"/>
      <c r="DX839" s="40"/>
      <c r="DY839" s="40"/>
      <c r="DZ839" s="40"/>
      <c r="EA839" s="40"/>
      <c r="EB839" s="40"/>
      <c r="EC839" s="40"/>
      <c r="ED839" s="40"/>
      <c r="EE839" s="40"/>
      <c r="EF839" s="40"/>
      <c r="EG839" s="40"/>
      <c r="EH839" s="40"/>
      <c r="EI839" s="40"/>
      <c r="EJ839" s="40"/>
      <c r="EK839" s="40"/>
      <c r="EL839" s="40"/>
      <c r="EM839" s="40"/>
      <c r="EN839" s="40"/>
      <c r="EO839" s="40"/>
      <c r="EP839" s="40"/>
      <c r="EQ839" s="40"/>
      <c r="ER839" s="40"/>
      <c r="ES839" s="40"/>
      <c r="ET839" s="40"/>
      <c r="EU839" s="40"/>
      <c r="EV839" s="40"/>
      <c r="EW839" s="40"/>
      <c r="EX839" s="40"/>
      <c r="EY839" s="40"/>
      <c r="EZ839" s="40"/>
      <c r="FA839" s="40"/>
      <c r="FB839" s="40"/>
      <c r="FC839" s="40"/>
      <c r="FD839" s="40"/>
      <c r="FE839" s="40"/>
      <c r="FF839" s="40"/>
      <c r="FG839" s="40"/>
      <c r="FH839" s="40"/>
      <c r="FI839" s="40"/>
      <c r="FJ839" s="40"/>
      <c r="FK839" s="40"/>
      <c r="FL839" s="40"/>
      <c r="FM839" s="40"/>
      <c r="FN839" s="40"/>
      <c r="FO839" s="40"/>
      <c r="FP839" s="40"/>
      <c r="FQ839" s="40"/>
      <c r="FR839" s="40"/>
      <c r="FS839" s="40"/>
      <c r="FT839" s="40"/>
      <c r="FU839" s="40"/>
      <c r="FV839" s="40"/>
      <c r="FW839" s="40"/>
      <c r="FX839" s="40"/>
      <c r="FY839" s="40"/>
      <c r="FZ839" s="40"/>
      <c r="GA839" s="40"/>
      <c r="GB839" s="40"/>
      <c r="GC839" s="40"/>
      <c r="GD839" s="40"/>
      <c r="GE839" s="40"/>
      <c r="GF839" s="40"/>
      <c r="GG839" s="40"/>
      <c r="GH839" s="40"/>
      <c r="GI839" s="40"/>
      <c r="GJ839" s="40"/>
      <c r="GK839" s="40"/>
      <c r="GL839" s="40"/>
      <c r="GM839" s="40"/>
      <c r="GN839" s="40"/>
      <c r="GO839" s="40"/>
      <c r="GP839" s="40"/>
      <c r="GQ839" s="40"/>
      <c r="GR839" s="40"/>
      <c r="GS839" s="40"/>
      <c r="GT839" s="40"/>
      <c r="GU839" s="40"/>
      <c r="GV839" s="40"/>
      <c r="GW839" s="40"/>
      <c r="GX839" s="40"/>
      <c r="GY839" s="40"/>
      <c r="GZ839" s="40"/>
      <c r="HA839" s="40"/>
      <c r="HB839" s="40"/>
      <c r="HC839" s="40"/>
      <c r="HD839" s="40"/>
      <c r="HE839" s="40"/>
      <c r="HF839" s="40"/>
      <c r="HG839" s="40"/>
      <c r="HH839" s="40"/>
      <c r="HI839" s="40"/>
      <c r="HJ839" s="40"/>
      <c r="HK839" s="40"/>
      <c r="HL839" s="40"/>
      <c r="HM839" s="40"/>
      <c r="HN839" s="40"/>
      <c r="HO839" s="40"/>
      <c r="HP839" s="40"/>
      <c r="HQ839" s="40"/>
      <c r="HR839" s="40"/>
      <c r="HS839" s="40"/>
      <c r="HT839" s="40"/>
      <c r="HU839" s="40"/>
      <c r="HV839" s="40"/>
      <c r="HW839" s="40"/>
      <c r="HX839" s="40"/>
      <c r="HY839" s="40"/>
      <c r="HZ839" s="40"/>
      <c r="IA839" s="40"/>
      <c r="IC839" s="40"/>
      <c r="ID839" s="40"/>
      <c r="IE839" s="40"/>
      <c r="IF839" s="40"/>
      <c r="IG839" s="40"/>
      <c r="IH839" s="40"/>
      <c r="II839" s="40"/>
    </row>
    <row r="840" spans="2:243" s="44" customFormat="1" ht="63" x14ac:dyDescent="0.25">
      <c r="B840" s="177"/>
      <c r="C840" s="34">
        <v>206</v>
      </c>
      <c r="D840" s="35" t="s">
        <v>3133</v>
      </c>
      <c r="E840" s="45" t="s">
        <v>1250</v>
      </c>
      <c r="F840" s="18" t="s">
        <v>3135</v>
      </c>
      <c r="G840" s="168" t="s">
        <v>4412</v>
      </c>
      <c r="H840" s="52">
        <v>41919</v>
      </c>
      <c r="I840" s="137">
        <v>112360</v>
      </c>
      <c r="J840" s="89">
        <v>41919</v>
      </c>
      <c r="K840" s="42" t="s">
        <v>2394</v>
      </c>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c r="AQ840" s="40"/>
      <c r="AR840" s="40"/>
      <c r="AS840" s="40"/>
      <c r="AT840" s="40"/>
      <c r="AU840" s="40"/>
      <c r="AV840" s="40"/>
      <c r="AW840" s="40"/>
      <c r="AX840" s="40"/>
      <c r="AY840" s="40"/>
      <c r="AZ840" s="40"/>
      <c r="BA840" s="40"/>
      <c r="BB840" s="40"/>
      <c r="BC840" s="40"/>
      <c r="BD840" s="40"/>
      <c r="BE840" s="40"/>
      <c r="BF840" s="40"/>
      <c r="BG840" s="40"/>
      <c r="BH840" s="40"/>
      <c r="BI840" s="40"/>
      <c r="BJ840" s="40"/>
      <c r="BK840" s="40"/>
      <c r="BL840" s="40"/>
      <c r="BM840" s="40"/>
      <c r="BN840" s="40"/>
      <c r="BO840" s="40"/>
      <c r="BP840" s="40"/>
      <c r="BQ840" s="40"/>
      <c r="BR840" s="40"/>
      <c r="BS840" s="40"/>
      <c r="BT840" s="40"/>
      <c r="BU840" s="40"/>
      <c r="BV840" s="40"/>
      <c r="BW840" s="40"/>
      <c r="BX840" s="40"/>
      <c r="BY840" s="40"/>
      <c r="BZ840" s="40"/>
      <c r="CA840" s="40"/>
      <c r="CB840" s="40"/>
      <c r="CC840" s="40"/>
      <c r="CD840" s="40"/>
      <c r="CE840" s="40"/>
      <c r="CF840" s="40"/>
      <c r="CG840" s="40"/>
      <c r="CH840" s="40"/>
      <c r="CI840" s="40"/>
      <c r="CJ840" s="40"/>
      <c r="CK840" s="40"/>
      <c r="CL840" s="40"/>
      <c r="CM840" s="40"/>
      <c r="CN840" s="40"/>
      <c r="CO840" s="40"/>
      <c r="CP840" s="40"/>
      <c r="CQ840" s="40"/>
      <c r="CR840" s="40"/>
      <c r="CS840" s="40"/>
      <c r="CT840" s="40"/>
      <c r="CU840" s="40"/>
      <c r="CV840" s="40"/>
      <c r="CW840" s="40"/>
      <c r="CX840" s="40"/>
      <c r="CY840" s="40"/>
      <c r="CZ840" s="40"/>
      <c r="DA840" s="40"/>
      <c r="DB840" s="40"/>
      <c r="DC840" s="40"/>
      <c r="DD840" s="40"/>
      <c r="DE840" s="40"/>
      <c r="DF840" s="40"/>
      <c r="DG840" s="40"/>
      <c r="DH840" s="40"/>
      <c r="DI840" s="40"/>
      <c r="DJ840" s="40"/>
      <c r="DK840" s="40"/>
      <c r="DL840" s="40"/>
      <c r="DM840" s="40"/>
      <c r="DN840" s="40"/>
      <c r="DO840" s="40"/>
      <c r="DP840" s="40"/>
      <c r="DQ840" s="40"/>
      <c r="DR840" s="40"/>
      <c r="DS840" s="40"/>
      <c r="DT840" s="40"/>
      <c r="DU840" s="40"/>
      <c r="DV840" s="40"/>
      <c r="DW840" s="40"/>
      <c r="DX840" s="40"/>
      <c r="DY840" s="40"/>
      <c r="DZ840" s="40"/>
      <c r="EA840" s="40"/>
      <c r="EB840" s="40"/>
      <c r="EC840" s="40"/>
      <c r="ED840" s="40"/>
      <c r="EE840" s="40"/>
      <c r="EF840" s="40"/>
      <c r="EG840" s="40"/>
      <c r="EH840" s="40"/>
      <c r="EI840" s="40"/>
      <c r="EJ840" s="40"/>
      <c r="EK840" s="40"/>
      <c r="EL840" s="40"/>
      <c r="EM840" s="40"/>
      <c r="EN840" s="40"/>
      <c r="EO840" s="40"/>
      <c r="EP840" s="40"/>
      <c r="EQ840" s="40"/>
      <c r="ER840" s="40"/>
      <c r="ES840" s="40"/>
      <c r="ET840" s="40"/>
      <c r="EU840" s="40"/>
      <c r="EV840" s="40"/>
      <c r="EW840" s="40"/>
      <c r="EX840" s="40"/>
      <c r="EY840" s="40"/>
      <c r="EZ840" s="40"/>
      <c r="FA840" s="40"/>
      <c r="FB840" s="40"/>
      <c r="FC840" s="40"/>
      <c r="FD840" s="40"/>
      <c r="FE840" s="40"/>
      <c r="FF840" s="40"/>
      <c r="FG840" s="40"/>
      <c r="FH840" s="40"/>
      <c r="FI840" s="40"/>
      <c r="FJ840" s="40"/>
      <c r="FK840" s="40"/>
      <c r="FL840" s="40"/>
      <c r="FM840" s="40"/>
      <c r="FN840" s="40"/>
      <c r="FO840" s="40"/>
      <c r="FP840" s="40"/>
      <c r="FQ840" s="40"/>
      <c r="FR840" s="40"/>
      <c r="FS840" s="40"/>
      <c r="FT840" s="40"/>
      <c r="FU840" s="40"/>
      <c r="FV840" s="40"/>
      <c r="FW840" s="40"/>
      <c r="FX840" s="40"/>
      <c r="FY840" s="40"/>
      <c r="FZ840" s="40"/>
      <c r="GA840" s="40"/>
      <c r="GB840" s="40"/>
      <c r="GC840" s="40"/>
      <c r="GD840" s="40"/>
      <c r="GE840" s="40"/>
      <c r="GF840" s="40"/>
      <c r="GG840" s="40"/>
      <c r="GH840" s="40"/>
      <c r="GI840" s="40"/>
      <c r="GJ840" s="40"/>
      <c r="GK840" s="40"/>
      <c r="GL840" s="40"/>
      <c r="GM840" s="40"/>
      <c r="GN840" s="40"/>
      <c r="GO840" s="40"/>
      <c r="GP840" s="40"/>
      <c r="GQ840" s="40"/>
      <c r="GR840" s="40"/>
      <c r="GS840" s="40"/>
      <c r="GT840" s="40"/>
      <c r="GU840" s="40"/>
      <c r="GV840" s="40"/>
      <c r="GW840" s="40"/>
      <c r="GX840" s="40"/>
      <c r="GY840" s="40"/>
      <c r="GZ840" s="40"/>
      <c r="HA840" s="40"/>
      <c r="HB840" s="40"/>
      <c r="HC840" s="40"/>
      <c r="HD840" s="40"/>
      <c r="HE840" s="40"/>
      <c r="HF840" s="40"/>
      <c r="HG840" s="40"/>
      <c r="HH840" s="40"/>
      <c r="HI840" s="40"/>
      <c r="HJ840" s="40"/>
      <c r="HK840" s="40"/>
      <c r="HL840" s="40"/>
      <c r="HM840" s="40"/>
      <c r="HN840" s="40"/>
      <c r="HO840" s="40"/>
      <c r="HP840" s="40"/>
      <c r="HQ840" s="40"/>
      <c r="HR840" s="40"/>
      <c r="HS840" s="40"/>
      <c r="HT840" s="40"/>
      <c r="HU840" s="40"/>
      <c r="HV840" s="40"/>
      <c r="HW840" s="40"/>
      <c r="HX840" s="40"/>
      <c r="HY840" s="40"/>
      <c r="HZ840" s="40"/>
      <c r="IA840" s="40"/>
      <c r="IB840" s="40"/>
      <c r="IC840" s="40"/>
      <c r="ID840" s="40"/>
      <c r="IE840" s="40"/>
      <c r="IF840" s="40"/>
      <c r="IG840" s="40"/>
      <c r="IH840" s="40"/>
      <c r="II840" s="40"/>
    </row>
    <row r="841" spans="2:243" s="44" customFormat="1" ht="63" x14ac:dyDescent="0.25">
      <c r="B841" s="177"/>
      <c r="C841" s="34">
        <v>207</v>
      </c>
      <c r="D841" s="46" t="s">
        <v>3004</v>
      </c>
      <c r="E841" s="41" t="s">
        <v>12</v>
      </c>
      <c r="F841" s="47" t="s">
        <v>702</v>
      </c>
      <c r="G841" s="48" t="s">
        <v>701</v>
      </c>
      <c r="H841" s="49">
        <v>41880</v>
      </c>
      <c r="I841" s="142">
        <v>43129</v>
      </c>
      <c r="J841" s="50">
        <v>41919</v>
      </c>
      <c r="K841" s="42" t="s">
        <v>2395</v>
      </c>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c r="AQ841" s="40"/>
      <c r="AR841" s="40"/>
      <c r="AS841" s="40"/>
      <c r="AT841" s="40"/>
      <c r="AU841" s="40"/>
      <c r="AV841" s="40"/>
      <c r="AW841" s="40"/>
      <c r="AX841" s="40"/>
      <c r="AY841" s="40"/>
      <c r="AZ841" s="40"/>
      <c r="BA841" s="40"/>
      <c r="BB841" s="40"/>
      <c r="BC841" s="40"/>
      <c r="BD841" s="40"/>
      <c r="BE841" s="40"/>
      <c r="BF841" s="40"/>
      <c r="BG841" s="40"/>
      <c r="BH841" s="40"/>
      <c r="BI841" s="40"/>
      <c r="BJ841" s="40"/>
      <c r="BK841" s="40"/>
      <c r="BL841" s="40"/>
      <c r="BM841" s="40"/>
      <c r="BN841" s="40"/>
      <c r="BO841" s="40"/>
      <c r="BP841" s="40"/>
      <c r="BQ841" s="40"/>
      <c r="BR841" s="40"/>
      <c r="BS841" s="40"/>
      <c r="BT841" s="40"/>
      <c r="BU841" s="40"/>
      <c r="BV841" s="40"/>
      <c r="BW841" s="40"/>
      <c r="BX841" s="40"/>
      <c r="BY841" s="40"/>
      <c r="BZ841" s="40"/>
      <c r="CA841" s="40"/>
      <c r="CB841" s="40"/>
      <c r="CC841" s="40"/>
      <c r="CD841" s="40"/>
      <c r="CE841" s="40"/>
      <c r="CF841" s="40"/>
      <c r="CG841" s="40"/>
      <c r="CH841" s="40"/>
      <c r="CI841" s="40"/>
      <c r="CJ841" s="40"/>
      <c r="CK841" s="40"/>
      <c r="CL841" s="40"/>
      <c r="CM841" s="40"/>
      <c r="CN841" s="40"/>
      <c r="CO841" s="40"/>
      <c r="CP841" s="40"/>
      <c r="CQ841" s="40"/>
      <c r="CR841" s="40"/>
      <c r="CS841" s="40"/>
      <c r="CT841" s="40"/>
      <c r="CU841" s="40"/>
      <c r="CV841" s="40"/>
      <c r="CW841" s="40"/>
      <c r="CX841" s="40"/>
      <c r="CY841" s="40"/>
      <c r="CZ841" s="40"/>
      <c r="DA841" s="40"/>
      <c r="DB841" s="40"/>
      <c r="DC841" s="40"/>
      <c r="DD841" s="40"/>
      <c r="DE841" s="40"/>
      <c r="DF841" s="40"/>
      <c r="DG841" s="40"/>
      <c r="DH841" s="40"/>
      <c r="DI841" s="40"/>
      <c r="DJ841" s="40"/>
      <c r="DK841" s="40"/>
      <c r="DL841" s="40"/>
      <c r="DM841" s="40"/>
      <c r="DN841" s="40"/>
      <c r="DO841" s="40"/>
      <c r="DP841" s="40"/>
      <c r="DQ841" s="40"/>
      <c r="DR841" s="40"/>
      <c r="DS841" s="40"/>
      <c r="DT841" s="40"/>
      <c r="DU841" s="40"/>
      <c r="DV841" s="40"/>
      <c r="DW841" s="40"/>
      <c r="DX841" s="40"/>
      <c r="DY841" s="40"/>
      <c r="DZ841" s="40"/>
      <c r="EA841" s="40"/>
      <c r="EB841" s="40"/>
      <c r="EC841" s="40"/>
      <c r="ED841" s="40"/>
      <c r="EE841" s="40"/>
      <c r="EF841" s="40"/>
      <c r="EG841" s="40"/>
      <c r="EH841" s="40"/>
      <c r="EI841" s="40"/>
      <c r="EJ841" s="40"/>
      <c r="EK841" s="40"/>
      <c r="EL841" s="40"/>
      <c r="EM841" s="40"/>
      <c r="EN841" s="40"/>
      <c r="EO841" s="40"/>
      <c r="EP841" s="40"/>
      <c r="EQ841" s="40"/>
      <c r="ER841" s="40"/>
      <c r="ES841" s="40"/>
      <c r="ET841" s="40"/>
      <c r="EU841" s="40"/>
      <c r="EV841" s="40"/>
      <c r="EW841" s="40"/>
      <c r="EX841" s="40"/>
      <c r="EY841" s="40"/>
      <c r="EZ841" s="40"/>
      <c r="FA841" s="40"/>
      <c r="FB841" s="40"/>
      <c r="FC841" s="40"/>
      <c r="FD841" s="40"/>
      <c r="FE841" s="40"/>
      <c r="FF841" s="40"/>
      <c r="FG841" s="40"/>
      <c r="FH841" s="40"/>
      <c r="FI841" s="40"/>
      <c r="FJ841" s="40"/>
      <c r="FK841" s="40"/>
      <c r="FL841" s="40"/>
      <c r="FM841" s="40"/>
      <c r="FN841" s="40"/>
      <c r="FO841" s="40"/>
      <c r="FP841" s="40"/>
      <c r="FQ841" s="40"/>
      <c r="FR841" s="40"/>
      <c r="FS841" s="40"/>
      <c r="FT841" s="40"/>
      <c r="FU841" s="40"/>
      <c r="FV841" s="40"/>
      <c r="FW841" s="40"/>
      <c r="FX841" s="40"/>
      <c r="FY841" s="40"/>
      <c r="FZ841" s="40"/>
      <c r="GA841" s="40"/>
      <c r="GB841" s="40"/>
      <c r="GC841" s="40"/>
      <c r="GD841" s="40"/>
      <c r="GE841" s="40"/>
      <c r="GF841" s="40"/>
      <c r="GG841" s="40"/>
      <c r="GH841" s="40"/>
      <c r="GI841" s="40"/>
      <c r="GJ841" s="40"/>
      <c r="GK841" s="40"/>
      <c r="GL841" s="40"/>
      <c r="GM841" s="40"/>
      <c r="GN841" s="40"/>
      <c r="GO841" s="40"/>
      <c r="GP841" s="40"/>
      <c r="GQ841" s="40"/>
      <c r="GR841" s="40"/>
      <c r="GS841" s="40"/>
      <c r="GT841" s="40"/>
      <c r="GU841" s="40"/>
      <c r="GV841" s="40"/>
      <c r="GW841" s="40"/>
      <c r="GX841" s="40"/>
      <c r="GY841" s="40"/>
      <c r="GZ841" s="40"/>
      <c r="HA841" s="40"/>
      <c r="HB841" s="40"/>
      <c r="HC841" s="40"/>
      <c r="HD841" s="40"/>
      <c r="HE841" s="40"/>
      <c r="HF841" s="40"/>
      <c r="HG841" s="40"/>
      <c r="HH841" s="40"/>
      <c r="HI841" s="40"/>
      <c r="HJ841" s="40"/>
      <c r="HK841" s="40"/>
      <c r="HL841" s="40"/>
      <c r="HM841" s="40"/>
      <c r="HN841" s="40"/>
      <c r="HO841" s="40"/>
      <c r="HP841" s="40"/>
      <c r="HQ841" s="40"/>
      <c r="HR841" s="40"/>
      <c r="HS841" s="40"/>
      <c r="HT841" s="40"/>
      <c r="HU841" s="40"/>
      <c r="HV841" s="40"/>
      <c r="HW841" s="40"/>
      <c r="HX841" s="40"/>
      <c r="HY841" s="40"/>
      <c r="HZ841" s="40"/>
      <c r="IA841" s="40"/>
      <c r="IB841" s="40"/>
      <c r="IC841" s="40"/>
      <c r="ID841" s="40"/>
      <c r="IE841" s="40"/>
      <c r="IF841" s="40"/>
      <c r="IG841" s="40"/>
      <c r="IH841" s="40"/>
      <c r="II841" s="40"/>
    </row>
    <row r="842" spans="2:243" s="44" customFormat="1" ht="47.25" x14ac:dyDescent="0.25">
      <c r="B842" s="177"/>
      <c r="C842" s="34">
        <v>208</v>
      </c>
      <c r="D842" s="35" t="s">
        <v>2834</v>
      </c>
      <c r="E842" s="35" t="s">
        <v>1246</v>
      </c>
      <c r="F842" s="35" t="s">
        <v>1854</v>
      </c>
      <c r="G842" s="35" t="s">
        <v>4413</v>
      </c>
      <c r="H842" s="37">
        <v>41920</v>
      </c>
      <c r="I842" s="133">
        <v>6030</v>
      </c>
      <c r="J842" s="38">
        <v>41920</v>
      </c>
      <c r="K842" s="42" t="s">
        <v>2396</v>
      </c>
      <c r="IB842" s="40"/>
      <c r="IC842" s="40"/>
      <c r="ID842" s="40"/>
      <c r="IE842" s="40"/>
      <c r="IF842" s="40"/>
      <c r="IG842" s="40"/>
      <c r="IH842" s="40"/>
      <c r="II842" s="40"/>
    </row>
    <row r="843" spans="2:243" s="44" customFormat="1" ht="63" x14ac:dyDescent="0.25">
      <c r="B843" s="177"/>
      <c r="C843" s="34">
        <v>209</v>
      </c>
      <c r="D843" s="35" t="s">
        <v>3016</v>
      </c>
      <c r="E843" s="35" t="s">
        <v>1244</v>
      </c>
      <c r="F843" s="35" t="s">
        <v>1842</v>
      </c>
      <c r="G843" s="35" t="s">
        <v>4414</v>
      </c>
      <c r="H843" s="37">
        <v>41920</v>
      </c>
      <c r="I843" s="133">
        <v>220966</v>
      </c>
      <c r="J843" s="38">
        <v>41920</v>
      </c>
      <c r="K843" s="42" t="s">
        <v>2397</v>
      </c>
      <c r="IC843" s="40"/>
      <c r="ID843" s="40"/>
      <c r="IE843" s="40"/>
      <c r="IF843" s="40"/>
      <c r="IG843" s="40"/>
      <c r="IH843" s="40"/>
      <c r="II843" s="40"/>
    </row>
    <row r="844" spans="2:243" s="44" customFormat="1" ht="78.75" x14ac:dyDescent="0.25">
      <c r="B844" s="177"/>
      <c r="C844" s="34">
        <v>210</v>
      </c>
      <c r="D844" s="46" t="s">
        <v>3033</v>
      </c>
      <c r="E844" s="41" t="s">
        <v>4</v>
      </c>
      <c r="F844" s="47" t="s">
        <v>229</v>
      </c>
      <c r="G844" s="48" t="s">
        <v>230</v>
      </c>
      <c r="H844" s="49">
        <v>41029</v>
      </c>
      <c r="I844" s="142">
        <v>900000</v>
      </c>
      <c r="J844" s="50">
        <v>41920</v>
      </c>
      <c r="K844" s="42" t="s">
        <v>2056</v>
      </c>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c r="AQ844" s="40"/>
      <c r="AR844" s="40"/>
      <c r="AS844" s="40"/>
      <c r="AT844" s="40"/>
      <c r="AU844" s="40"/>
      <c r="AV844" s="40"/>
      <c r="AW844" s="40"/>
      <c r="AX844" s="40"/>
      <c r="AY844" s="40"/>
      <c r="AZ844" s="40"/>
      <c r="BA844" s="40"/>
      <c r="BB844" s="40"/>
      <c r="BC844" s="40"/>
      <c r="BD844" s="40"/>
      <c r="BE844" s="40"/>
      <c r="BF844" s="40"/>
      <c r="BG844" s="40"/>
      <c r="BH844" s="40"/>
      <c r="BI844" s="40"/>
      <c r="BJ844" s="40"/>
      <c r="BK844" s="40"/>
      <c r="BL844" s="40"/>
      <c r="BM844" s="40"/>
      <c r="BN844" s="40"/>
      <c r="BO844" s="40"/>
      <c r="BP844" s="40"/>
      <c r="BQ844" s="40"/>
      <c r="BR844" s="40"/>
      <c r="BS844" s="40"/>
      <c r="BT844" s="40"/>
      <c r="BU844" s="40"/>
      <c r="BV844" s="40"/>
      <c r="BW844" s="40"/>
      <c r="BX844" s="40"/>
      <c r="BY844" s="40"/>
      <c r="BZ844" s="40"/>
      <c r="CA844" s="40"/>
      <c r="CB844" s="40"/>
      <c r="CC844" s="40"/>
      <c r="CD844" s="40"/>
      <c r="CE844" s="40"/>
      <c r="CF844" s="40"/>
      <c r="CG844" s="40"/>
      <c r="CH844" s="40"/>
      <c r="CI844" s="40"/>
      <c r="CJ844" s="40"/>
      <c r="CK844" s="40"/>
      <c r="CL844" s="40"/>
      <c r="CM844" s="40"/>
      <c r="CN844" s="40"/>
      <c r="CO844" s="40"/>
      <c r="CP844" s="40"/>
      <c r="CQ844" s="40"/>
      <c r="CR844" s="40"/>
      <c r="CS844" s="40"/>
      <c r="CT844" s="40"/>
      <c r="CU844" s="40"/>
      <c r="CV844" s="40"/>
      <c r="CW844" s="40"/>
      <c r="CX844" s="40"/>
      <c r="CY844" s="40"/>
      <c r="CZ844" s="40"/>
      <c r="DA844" s="40"/>
      <c r="DB844" s="40"/>
      <c r="DC844" s="40"/>
      <c r="DD844" s="40"/>
      <c r="DE844" s="40"/>
      <c r="DF844" s="40"/>
      <c r="DG844" s="40"/>
      <c r="DH844" s="40"/>
      <c r="DI844" s="40"/>
      <c r="DJ844" s="40"/>
      <c r="DK844" s="40"/>
      <c r="DL844" s="40"/>
      <c r="DM844" s="40"/>
      <c r="DN844" s="40"/>
      <c r="DO844" s="40"/>
      <c r="DP844" s="40"/>
      <c r="DQ844" s="40"/>
      <c r="DR844" s="40"/>
      <c r="DS844" s="40"/>
      <c r="DT844" s="40"/>
      <c r="DU844" s="40"/>
      <c r="DV844" s="40"/>
      <c r="DW844" s="40"/>
      <c r="DX844" s="40"/>
      <c r="DY844" s="40"/>
      <c r="DZ844" s="40"/>
      <c r="EA844" s="40"/>
      <c r="EB844" s="40"/>
      <c r="EC844" s="40"/>
      <c r="ED844" s="40"/>
      <c r="EE844" s="40"/>
      <c r="EF844" s="40"/>
      <c r="EG844" s="40"/>
      <c r="EH844" s="40"/>
      <c r="EI844" s="40"/>
      <c r="EJ844" s="40"/>
      <c r="EK844" s="40"/>
      <c r="EL844" s="40"/>
      <c r="EM844" s="40"/>
      <c r="EN844" s="40"/>
      <c r="EO844" s="40"/>
      <c r="EP844" s="40"/>
      <c r="EQ844" s="40"/>
      <c r="ER844" s="40"/>
      <c r="ES844" s="40"/>
      <c r="ET844" s="40"/>
      <c r="EU844" s="40"/>
      <c r="EV844" s="40"/>
      <c r="EW844" s="40"/>
      <c r="EX844" s="40"/>
      <c r="EY844" s="40"/>
      <c r="EZ844" s="40"/>
      <c r="FA844" s="40"/>
      <c r="FB844" s="40"/>
      <c r="FC844" s="40"/>
      <c r="FD844" s="40"/>
      <c r="FE844" s="40"/>
      <c r="FF844" s="40"/>
      <c r="FG844" s="40"/>
      <c r="FH844" s="40"/>
      <c r="FI844" s="40"/>
      <c r="FJ844" s="40"/>
      <c r="FK844" s="40"/>
      <c r="FL844" s="40"/>
      <c r="FM844" s="40"/>
      <c r="FN844" s="40"/>
      <c r="FO844" s="40"/>
      <c r="FP844" s="40"/>
      <c r="FQ844" s="40"/>
      <c r="FR844" s="40"/>
      <c r="FS844" s="40"/>
      <c r="FT844" s="40"/>
      <c r="FU844" s="40"/>
      <c r="FV844" s="40"/>
      <c r="FW844" s="40"/>
      <c r="FX844" s="40"/>
      <c r="FY844" s="40"/>
      <c r="FZ844" s="40"/>
      <c r="GA844" s="40"/>
      <c r="GB844" s="40"/>
      <c r="GC844" s="40"/>
      <c r="GD844" s="40"/>
      <c r="GE844" s="40"/>
      <c r="GF844" s="40"/>
      <c r="GG844" s="40"/>
      <c r="GH844" s="40"/>
      <c r="GI844" s="40"/>
      <c r="GJ844" s="40"/>
      <c r="GK844" s="40"/>
      <c r="GL844" s="40"/>
      <c r="GM844" s="40"/>
      <c r="GN844" s="40"/>
      <c r="GO844" s="40"/>
      <c r="GP844" s="40"/>
      <c r="GQ844" s="40"/>
      <c r="GR844" s="40"/>
      <c r="GS844" s="40"/>
      <c r="GT844" s="40"/>
      <c r="GU844" s="40"/>
      <c r="GV844" s="40"/>
      <c r="GW844" s="40"/>
      <c r="GX844" s="40"/>
      <c r="GY844" s="40"/>
      <c r="GZ844" s="40"/>
      <c r="HA844" s="40"/>
      <c r="HB844" s="40"/>
      <c r="HC844" s="40"/>
      <c r="HD844" s="40"/>
      <c r="HE844" s="40"/>
      <c r="HF844" s="40"/>
      <c r="HG844" s="40"/>
      <c r="HH844" s="40"/>
      <c r="HI844" s="40"/>
      <c r="HJ844" s="40"/>
      <c r="HK844" s="40"/>
      <c r="HL844" s="40"/>
      <c r="HM844" s="40"/>
      <c r="HN844" s="40"/>
      <c r="HO844" s="40"/>
      <c r="HP844" s="40"/>
      <c r="HQ844" s="40"/>
      <c r="HR844" s="40"/>
      <c r="HS844" s="40"/>
      <c r="HT844" s="40"/>
      <c r="HU844" s="40"/>
      <c r="HV844" s="40"/>
      <c r="HW844" s="40"/>
      <c r="HX844" s="40"/>
      <c r="HY844" s="40"/>
      <c r="HZ844" s="40"/>
      <c r="IA844" s="40"/>
      <c r="IB844" s="40"/>
      <c r="IC844" s="40"/>
      <c r="ID844" s="40"/>
      <c r="IE844" s="40"/>
      <c r="IF844" s="40"/>
      <c r="IG844" s="40"/>
      <c r="IH844" s="40"/>
      <c r="II844" s="40"/>
    </row>
    <row r="845" spans="2:243" s="44" customFormat="1" ht="63" x14ac:dyDescent="0.25">
      <c r="B845" s="177"/>
      <c r="C845" s="34">
        <v>211</v>
      </c>
      <c r="D845" s="46" t="s">
        <v>2980</v>
      </c>
      <c r="E845" s="41" t="s">
        <v>12</v>
      </c>
      <c r="F845" s="47" t="s">
        <v>13</v>
      </c>
      <c r="G845" s="48" t="s">
        <v>14</v>
      </c>
      <c r="H845" s="49">
        <v>41905</v>
      </c>
      <c r="I845" s="142">
        <v>1784441</v>
      </c>
      <c r="J845" s="50">
        <v>41922</v>
      </c>
      <c r="K845" s="42" t="s">
        <v>2398</v>
      </c>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c r="AQ845" s="40"/>
      <c r="AR845" s="40"/>
      <c r="AS845" s="40"/>
      <c r="AT845" s="40"/>
      <c r="AU845" s="40"/>
      <c r="AV845" s="40"/>
      <c r="AW845" s="40"/>
      <c r="AX845" s="40"/>
      <c r="AY845" s="40"/>
      <c r="AZ845" s="40"/>
      <c r="BA845" s="40"/>
      <c r="BB845" s="40"/>
      <c r="BC845" s="40"/>
      <c r="BD845" s="40"/>
      <c r="BE845" s="40"/>
      <c r="BF845" s="40"/>
      <c r="BG845" s="40"/>
      <c r="BH845" s="40"/>
      <c r="BI845" s="40"/>
      <c r="BJ845" s="40"/>
      <c r="BK845" s="40"/>
      <c r="BL845" s="40"/>
      <c r="BM845" s="40"/>
      <c r="BN845" s="40"/>
      <c r="BO845" s="40"/>
      <c r="BP845" s="40"/>
      <c r="BQ845" s="40"/>
      <c r="BR845" s="40"/>
      <c r="BS845" s="40"/>
      <c r="BT845" s="40"/>
      <c r="BU845" s="40"/>
      <c r="BV845" s="40"/>
      <c r="BW845" s="40"/>
      <c r="BX845" s="40"/>
      <c r="BY845" s="40"/>
      <c r="BZ845" s="40"/>
      <c r="CA845" s="40"/>
      <c r="CB845" s="40"/>
      <c r="CC845" s="40"/>
      <c r="CD845" s="40"/>
      <c r="CE845" s="40"/>
      <c r="CF845" s="40"/>
      <c r="CG845" s="40"/>
      <c r="CH845" s="40"/>
      <c r="CI845" s="40"/>
      <c r="CJ845" s="40"/>
      <c r="CK845" s="40"/>
      <c r="CL845" s="40"/>
      <c r="CM845" s="40"/>
      <c r="CN845" s="40"/>
      <c r="CO845" s="40"/>
      <c r="CP845" s="40"/>
      <c r="CQ845" s="40"/>
      <c r="CR845" s="40"/>
      <c r="CS845" s="40"/>
      <c r="CT845" s="40"/>
      <c r="CU845" s="40"/>
      <c r="CV845" s="40"/>
      <c r="CW845" s="40"/>
      <c r="CX845" s="40"/>
      <c r="CY845" s="40"/>
      <c r="CZ845" s="40"/>
      <c r="DA845" s="40"/>
      <c r="DB845" s="40"/>
      <c r="DC845" s="40"/>
      <c r="DD845" s="40"/>
      <c r="DE845" s="40"/>
      <c r="DF845" s="40"/>
      <c r="DG845" s="40"/>
      <c r="DH845" s="40"/>
      <c r="DI845" s="40"/>
      <c r="DJ845" s="40"/>
      <c r="DK845" s="40"/>
      <c r="DL845" s="40"/>
      <c r="DM845" s="40"/>
      <c r="DN845" s="40"/>
      <c r="DO845" s="40"/>
      <c r="DP845" s="40"/>
      <c r="DQ845" s="40"/>
      <c r="DR845" s="40"/>
      <c r="DS845" s="40"/>
      <c r="DT845" s="40"/>
      <c r="DU845" s="40"/>
      <c r="DV845" s="40"/>
      <c r="DW845" s="40"/>
      <c r="DX845" s="40"/>
      <c r="DY845" s="40"/>
      <c r="DZ845" s="40"/>
      <c r="EA845" s="40"/>
      <c r="EB845" s="40"/>
      <c r="EC845" s="40"/>
      <c r="ED845" s="40"/>
      <c r="EE845" s="40"/>
      <c r="EF845" s="40"/>
      <c r="EG845" s="40"/>
      <c r="EH845" s="40"/>
      <c r="EI845" s="40"/>
      <c r="EJ845" s="40"/>
      <c r="EK845" s="40"/>
      <c r="EL845" s="40"/>
      <c r="EM845" s="40"/>
      <c r="EN845" s="40"/>
      <c r="EO845" s="40"/>
      <c r="EP845" s="40"/>
      <c r="EQ845" s="40"/>
      <c r="ER845" s="40"/>
      <c r="ES845" s="40"/>
      <c r="ET845" s="40"/>
      <c r="EU845" s="40"/>
      <c r="EV845" s="40"/>
      <c r="EW845" s="40"/>
      <c r="EX845" s="40"/>
      <c r="EY845" s="40"/>
      <c r="EZ845" s="40"/>
      <c r="FA845" s="40"/>
      <c r="FB845" s="40"/>
      <c r="FC845" s="40"/>
      <c r="FD845" s="40"/>
      <c r="FE845" s="40"/>
      <c r="FF845" s="40"/>
      <c r="FG845" s="40"/>
      <c r="FH845" s="40"/>
      <c r="FI845" s="40"/>
      <c r="FJ845" s="40"/>
      <c r="FK845" s="40"/>
      <c r="FL845" s="40"/>
      <c r="FM845" s="40"/>
      <c r="FN845" s="40"/>
      <c r="FO845" s="40"/>
      <c r="FP845" s="40"/>
      <c r="FQ845" s="40"/>
      <c r="FR845" s="40"/>
      <c r="FS845" s="40"/>
      <c r="FT845" s="40"/>
      <c r="FU845" s="40"/>
      <c r="FV845" s="40"/>
      <c r="FW845" s="40"/>
      <c r="FX845" s="40"/>
      <c r="FY845" s="40"/>
      <c r="FZ845" s="40"/>
      <c r="GA845" s="40"/>
      <c r="GB845" s="40"/>
      <c r="GC845" s="40"/>
      <c r="GD845" s="40"/>
      <c r="GE845" s="40"/>
      <c r="GF845" s="40"/>
      <c r="GG845" s="40"/>
      <c r="GH845" s="40"/>
      <c r="GI845" s="40"/>
      <c r="GJ845" s="40"/>
      <c r="GK845" s="40"/>
      <c r="GL845" s="40"/>
      <c r="GM845" s="40"/>
      <c r="GN845" s="40"/>
      <c r="GO845" s="40"/>
      <c r="GP845" s="40"/>
      <c r="GQ845" s="40"/>
      <c r="GR845" s="40"/>
      <c r="GS845" s="40"/>
      <c r="GT845" s="40"/>
      <c r="GU845" s="40"/>
      <c r="GV845" s="40"/>
      <c r="GW845" s="40"/>
      <c r="GX845" s="40"/>
      <c r="GY845" s="40"/>
      <c r="GZ845" s="40"/>
      <c r="HA845" s="40"/>
      <c r="HB845" s="40"/>
      <c r="HC845" s="40"/>
      <c r="HD845" s="40"/>
      <c r="HE845" s="40"/>
      <c r="HF845" s="40"/>
      <c r="HG845" s="40"/>
      <c r="HH845" s="40"/>
      <c r="HI845" s="40"/>
      <c r="HJ845" s="40"/>
      <c r="HK845" s="40"/>
      <c r="HL845" s="40"/>
      <c r="HM845" s="40"/>
      <c r="HN845" s="40"/>
      <c r="HO845" s="40"/>
      <c r="HP845" s="40"/>
      <c r="HQ845" s="40"/>
      <c r="HR845" s="40"/>
      <c r="HS845" s="40"/>
      <c r="HT845" s="40"/>
      <c r="HU845" s="40"/>
      <c r="HV845" s="40"/>
      <c r="HW845" s="40"/>
      <c r="HX845" s="40"/>
      <c r="HY845" s="40"/>
      <c r="HZ845" s="40"/>
      <c r="IA845" s="40"/>
      <c r="IB845" s="40"/>
      <c r="IC845" s="40"/>
      <c r="ID845" s="40"/>
      <c r="IE845" s="40"/>
      <c r="IF845" s="40"/>
      <c r="IG845" s="40"/>
      <c r="IH845" s="40"/>
      <c r="II845" s="40"/>
    </row>
    <row r="846" spans="2:243" s="44" customFormat="1" ht="94.5" x14ac:dyDescent="0.25">
      <c r="B846" s="177"/>
      <c r="C846" s="34">
        <v>212</v>
      </c>
      <c r="D846" s="46" t="s">
        <v>2914</v>
      </c>
      <c r="E846" s="41" t="s">
        <v>4</v>
      </c>
      <c r="F846" s="47" t="s">
        <v>306</v>
      </c>
      <c r="G846" s="48" t="s">
        <v>307</v>
      </c>
      <c r="H846" s="49">
        <v>41057</v>
      </c>
      <c r="I846" s="142">
        <v>700000</v>
      </c>
      <c r="J846" s="50">
        <v>41925</v>
      </c>
      <c r="K846" s="42" t="s">
        <v>2399</v>
      </c>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c r="AQ846" s="40"/>
      <c r="AR846" s="40"/>
      <c r="AS846" s="40"/>
      <c r="AT846" s="40"/>
      <c r="AU846" s="40"/>
      <c r="AV846" s="40"/>
      <c r="AW846" s="40"/>
      <c r="AX846" s="40"/>
      <c r="AY846" s="40"/>
      <c r="AZ846" s="40"/>
      <c r="BA846" s="40"/>
      <c r="BB846" s="40"/>
      <c r="BC846" s="40"/>
      <c r="BD846" s="40"/>
      <c r="BE846" s="40"/>
      <c r="BF846" s="40"/>
      <c r="BG846" s="40"/>
      <c r="BH846" s="40"/>
      <c r="BI846" s="40"/>
      <c r="BJ846" s="40"/>
      <c r="BK846" s="40"/>
      <c r="BL846" s="40"/>
      <c r="BM846" s="40"/>
      <c r="BN846" s="40"/>
      <c r="BO846" s="40"/>
      <c r="BP846" s="40"/>
      <c r="BQ846" s="40"/>
      <c r="BR846" s="40"/>
      <c r="BS846" s="40"/>
      <c r="BT846" s="40"/>
      <c r="BU846" s="40"/>
      <c r="BV846" s="40"/>
      <c r="BW846" s="40"/>
      <c r="BX846" s="40"/>
      <c r="BY846" s="40"/>
      <c r="BZ846" s="40"/>
      <c r="CA846" s="40"/>
      <c r="CB846" s="40"/>
      <c r="CC846" s="40"/>
      <c r="CD846" s="40"/>
      <c r="CE846" s="40"/>
      <c r="CF846" s="40"/>
      <c r="CG846" s="40"/>
      <c r="CH846" s="40"/>
      <c r="CI846" s="40"/>
      <c r="CJ846" s="40"/>
      <c r="CK846" s="40"/>
      <c r="CL846" s="40"/>
      <c r="CM846" s="40"/>
      <c r="CN846" s="40"/>
      <c r="CO846" s="40"/>
      <c r="CP846" s="40"/>
      <c r="CQ846" s="40"/>
      <c r="CR846" s="40"/>
      <c r="CS846" s="40"/>
      <c r="CT846" s="40"/>
      <c r="CU846" s="40"/>
      <c r="CV846" s="40"/>
      <c r="CW846" s="40"/>
      <c r="CX846" s="40"/>
      <c r="CY846" s="40"/>
      <c r="CZ846" s="40"/>
      <c r="DA846" s="40"/>
      <c r="DB846" s="40"/>
      <c r="DC846" s="40"/>
      <c r="DD846" s="40"/>
      <c r="DE846" s="40"/>
      <c r="DF846" s="40"/>
      <c r="DG846" s="40"/>
      <c r="DH846" s="40"/>
      <c r="DI846" s="40"/>
      <c r="DJ846" s="40"/>
      <c r="DK846" s="40"/>
      <c r="DL846" s="40"/>
      <c r="DM846" s="40"/>
      <c r="DN846" s="40"/>
      <c r="DO846" s="40"/>
      <c r="DP846" s="40"/>
      <c r="DQ846" s="40"/>
      <c r="DR846" s="40"/>
      <c r="DS846" s="40"/>
      <c r="DT846" s="40"/>
      <c r="DU846" s="40"/>
      <c r="DV846" s="40"/>
      <c r="DW846" s="40"/>
      <c r="DX846" s="40"/>
      <c r="DY846" s="40"/>
      <c r="DZ846" s="40"/>
      <c r="EA846" s="40"/>
      <c r="EB846" s="40"/>
      <c r="EC846" s="40"/>
      <c r="ED846" s="40"/>
      <c r="EE846" s="40"/>
      <c r="EF846" s="40"/>
      <c r="EG846" s="40"/>
      <c r="EH846" s="40"/>
      <c r="EI846" s="40"/>
      <c r="EJ846" s="40"/>
      <c r="EK846" s="40"/>
      <c r="EL846" s="40"/>
      <c r="EM846" s="40"/>
      <c r="EN846" s="40"/>
      <c r="EO846" s="40"/>
      <c r="EP846" s="40"/>
      <c r="EQ846" s="40"/>
      <c r="ER846" s="40"/>
      <c r="ES846" s="40"/>
      <c r="ET846" s="40"/>
      <c r="EU846" s="40"/>
      <c r="EV846" s="40"/>
      <c r="EW846" s="40"/>
      <c r="EX846" s="40"/>
      <c r="EY846" s="40"/>
      <c r="EZ846" s="40"/>
      <c r="FA846" s="40"/>
      <c r="FB846" s="40"/>
      <c r="FC846" s="40"/>
      <c r="FD846" s="40"/>
      <c r="FE846" s="40"/>
      <c r="FF846" s="40"/>
      <c r="FG846" s="40"/>
      <c r="FH846" s="40"/>
      <c r="FI846" s="40"/>
      <c r="FJ846" s="40"/>
      <c r="FK846" s="40"/>
      <c r="FL846" s="40"/>
      <c r="FM846" s="40"/>
      <c r="FN846" s="40"/>
      <c r="FO846" s="40"/>
      <c r="FP846" s="40"/>
      <c r="FQ846" s="40"/>
      <c r="FR846" s="40"/>
      <c r="FS846" s="40"/>
      <c r="FT846" s="40"/>
      <c r="FU846" s="40"/>
      <c r="FV846" s="40"/>
      <c r="FW846" s="40"/>
      <c r="FX846" s="40"/>
      <c r="FY846" s="40"/>
      <c r="FZ846" s="40"/>
      <c r="GA846" s="40"/>
      <c r="GB846" s="40"/>
      <c r="GC846" s="40"/>
      <c r="GD846" s="40"/>
      <c r="GE846" s="40"/>
      <c r="GF846" s="40"/>
      <c r="GG846" s="40"/>
      <c r="GH846" s="40"/>
      <c r="GI846" s="40"/>
      <c r="GJ846" s="40"/>
      <c r="GK846" s="40"/>
      <c r="GL846" s="40"/>
      <c r="GM846" s="40"/>
      <c r="GN846" s="40"/>
      <c r="GO846" s="40"/>
      <c r="GP846" s="40"/>
      <c r="GQ846" s="40"/>
      <c r="GR846" s="40"/>
      <c r="GS846" s="40"/>
      <c r="GT846" s="40"/>
      <c r="GU846" s="40"/>
      <c r="GV846" s="40"/>
      <c r="GW846" s="40"/>
      <c r="GX846" s="40"/>
      <c r="GY846" s="40"/>
      <c r="GZ846" s="40"/>
      <c r="HA846" s="40"/>
      <c r="HB846" s="40"/>
      <c r="HC846" s="40"/>
      <c r="HD846" s="40"/>
      <c r="HE846" s="40"/>
      <c r="HF846" s="40"/>
      <c r="HG846" s="40"/>
      <c r="HH846" s="40"/>
      <c r="HI846" s="40"/>
      <c r="HJ846" s="40"/>
      <c r="HK846" s="40"/>
      <c r="HL846" s="40"/>
      <c r="HM846" s="40"/>
      <c r="HN846" s="40"/>
      <c r="HO846" s="40"/>
      <c r="HP846" s="40"/>
      <c r="HQ846" s="40"/>
      <c r="HR846" s="40"/>
      <c r="HS846" s="40"/>
      <c r="HT846" s="40"/>
      <c r="HU846" s="40"/>
      <c r="HV846" s="40"/>
      <c r="HW846" s="40"/>
      <c r="HX846" s="40"/>
      <c r="HY846" s="40"/>
      <c r="HZ846" s="40"/>
      <c r="IA846" s="40"/>
      <c r="IB846" s="39"/>
      <c r="IC846" s="40"/>
      <c r="ID846" s="40"/>
      <c r="IE846" s="40"/>
      <c r="IF846" s="40"/>
      <c r="IG846" s="40"/>
      <c r="IH846" s="40"/>
      <c r="II846" s="40"/>
    </row>
    <row r="847" spans="2:243" s="44" customFormat="1" ht="63" x14ac:dyDescent="0.25">
      <c r="B847" s="177"/>
      <c r="C847" s="34">
        <v>213</v>
      </c>
      <c r="D847" s="46" t="s">
        <v>3123</v>
      </c>
      <c r="E847" s="41" t="s">
        <v>4</v>
      </c>
      <c r="F847" s="47" t="s">
        <v>831</v>
      </c>
      <c r="G847" s="48" t="s">
        <v>832</v>
      </c>
      <c r="H847" s="49">
        <v>41872</v>
      </c>
      <c r="I847" s="142">
        <v>104085</v>
      </c>
      <c r="J847" s="50">
        <v>41927</v>
      </c>
      <c r="K847" s="42" t="s">
        <v>2400</v>
      </c>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c r="AQ847" s="40"/>
      <c r="AR847" s="40"/>
      <c r="AS847" s="40"/>
      <c r="AT847" s="40"/>
      <c r="AU847" s="40"/>
      <c r="AV847" s="40"/>
      <c r="AW847" s="40"/>
      <c r="AX847" s="40"/>
      <c r="AY847" s="40"/>
      <c r="AZ847" s="40"/>
      <c r="BA847" s="40"/>
      <c r="BB847" s="40"/>
      <c r="BC847" s="40"/>
      <c r="BD847" s="40"/>
      <c r="BE847" s="40"/>
      <c r="BF847" s="40"/>
      <c r="BG847" s="40"/>
      <c r="BH847" s="40"/>
      <c r="BI847" s="40"/>
      <c r="BJ847" s="40"/>
      <c r="BK847" s="40"/>
      <c r="BL847" s="40"/>
      <c r="BM847" s="40"/>
      <c r="BN847" s="40"/>
      <c r="BO847" s="40"/>
      <c r="BP847" s="40"/>
      <c r="BQ847" s="40"/>
      <c r="BR847" s="40"/>
      <c r="BS847" s="40"/>
      <c r="BT847" s="40"/>
      <c r="BU847" s="40"/>
      <c r="BV847" s="40"/>
      <c r="BW847" s="40"/>
      <c r="BX847" s="40"/>
      <c r="BY847" s="40"/>
      <c r="BZ847" s="40"/>
      <c r="CA847" s="40"/>
      <c r="CB847" s="40"/>
      <c r="CC847" s="40"/>
      <c r="CD847" s="40"/>
      <c r="CE847" s="40"/>
      <c r="CF847" s="40"/>
      <c r="CG847" s="40"/>
      <c r="CH847" s="40"/>
      <c r="CI847" s="40"/>
      <c r="CJ847" s="40"/>
      <c r="CK847" s="40"/>
      <c r="CL847" s="40"/>
      <c r="CM847" s="40"/>
      <c r="CN847" s="40"/>
      <c r="CO847" s="40"/>
      <c r="CP847" s="40"/>
      <c r="CQ847" s="40"/>
      <c r="CR847" s="40"/>
      <c r="CS847" s="40"/>
      <c r="CT847" s="40"/>
      <c r="CU847" s="40"/>
      <c r="CV847" s="40"/>
      <c r="CW847" s="40"/>
      <c r="CX847" s="40"/>
      <c r="CY847" s="40"/>
      <c r="CZ847" s="40"/>
      <c r="DA847" s="40"/>
      <c r="DB847" s="40"/>
      <c r="DC847" s="40"/>
      <c r="DD847" s="40"/>
      <c r="DE847" s="40"/>
      <c r="DF847" s="40"/>
      <c r="DG847" s="40"/>
      <c r="DH847" s="40"/>
      <c r="DI847" s="40"/>
      <c r="DJ847" s="40"/>
      <c r="DK847" s="40"/>
      <c r="DL847" s="40"/>
      <c r="DM847" s="40"/>
      <c r="DN847" s="40"/>
      <c r="DO847" s="40"/>
      <c r="DP847" s="40"/>
      <c r="DQ847" s="40"/>
      <c r="DR847" s="40"/>
      <c r="DS847" s="40"/>
      <c r="DT847" s="40"/>
      <c r="DU847" s="40"/>
      <c r="DV847" s="40"/>
      <c r="DW847" s="40"/>
      <c r="DX847" s="40"/>
      <c r="DY847" s="40"/>
      <c r="DZ847" s="40"/>
      <c r="EA847" s="40"/>
      <c r="EB847" s="40"/>
      <c r="EC847" s="40"/>
      <c r="ED847" s="40"/>
      <c r="EE847" s="40"/>
      <c r="EF847" s="40"/>
      <c r="EG847" s="40"/>
      <c r="EH847" s="40"/>
      <c r="EI847" s="40"/>
      <c r="EJ847" s="40"/>
      <c r="EK847" s="40"/>
      <c r="EL847" s="40"/>
      <c r="EM847" s="40"/>
      <c r="EN847" s="40"/>
      <c r="EO847" s="40"/>
      <c r="EP847" s="40"/>
      <c r="EQ847" s="40"/>
      <c r="ER847" s="40"/>
      <c r="ES847" s="40"/>
      <c r="ET847" s="40"/>
      <c r="EU847" s="40"/>
      <c r="EV847" s="40"/>
      <c r="EW847" s="40"/>
      <c r="EX847" s="40"/>
      <c r="EY847" s="40"/>
      <c r="EZ847" s="40"/>
      <c r="FA847" s="40"/>
      <c r="FB847" s="40"/>
      <c r="FC847" s="40"/>
      <c r="FD847" s="40"/>
      <c r="FE847" s="40"/>
      <c r="FF847" s="40"/>
      <c r="FG847" s="40"/>
      <c r="FH847" s="40"/>
      <c r="FI847" s="40"/>
      <c r="FJ847" s="40"/>
      <c r="FK847" s="40"/>
      <c r="FL847" s="40"/>
      <c r="FM847" s="40"/>
      <c r="FN847" s="40"/>
      <c r="FO847" s="40"/>
      <c r="FP847" s="40"/>
      <c r="FQ847" s="40"/>
      <c r="FR847" s="40"/>
      <c r="FS847" s="40"/>
      <c r="FT847" s="40"/>
      <c r="FU847" s="40"/>
      <c r="FV847" s="40"/>
      <c r="FW847" s="40"/>
      <c r="FX847" s="40"/>
      <c r="FY847" s="40"/>
      <c r="FZ847" s="40"/>
      <c r="GA847" s="40"/>
      <c r="GB847" s="40"/>
      <c r="GC847" s="40"/>
      <c r="GD847" s="40"/>
      <c r="GE847" s="40"/>
      <c r="GF847" s="40"/>
      <c r="GG847" s="40"/>
      <c r="GH847" s="40"/>
      <c r="GI847" s="40"/>
      <c r="GJ847" s="40"/>
      <c r="GK847" s="40"/>
      <c r="GL847" s="40"/>
      <c r="GM847" s="40"/>
      <c r="GN847" s="40"/>
      <c r="GO847" s="40"/>
      <c r="GP847" s="40"/>
      <c r="GQ847" s="40"/>
      <c r="GR847" s="40"/>
      <c r="GS847" s="40"/>
      <c r="GT847" s="40"/>
      <c r="GU847" s="40"/>
      <c r="GV847" s="40"/>
      <c r="GW847" s="40"/>
      <c r="GX847" s="40"/>
      <c r="GY847" s="40"/>
      <c r="GZ847" s="40"/>
      <c r="HA847" s="40"/>
      <c r="HB847" s="40"/>
      <c r="HC847" s="40"/>
      <c r="HD847" s="40"/>
      <c r="HE847" s="40"/>
      <c r="HF847" s="40"/>
      <c r="HG847" s="40"/>
      <c r="HH847" s="40"/>
      <c r="HI847" s="40"/>
      <c r="HJ847" s="40"/>
      <c r="HK847" s="40"/>
      <c r="HL847" s="40"/>
      <c r="HM847" s="40"/>
      <c r="HN847" s="40"/>
      <c r="HO847" s="40"/>
      <c r="HP847" s="40"/>
      <c r="HQ847" s="40"/>
      <c r="HR847" s="40"/>
      <c r="HS847" s="40"/>
      <c r="HT847" s="40"/>
      <c r="HU847" s="40"/>
      <c r="HV847" s="40"/>
      <c r="HW847" s="40"/>
      <c r="HX847" s="40"/>
      <c r="HY847" s="40"/>
      <c r="HZ847" s="40"/>
      <c r="IA847" s="40"/>
      <c r="IB847" s="40"/>
      <c r="IC847" s="40"/>
      <c r="ID847" s="40"/>
      <c r="IE847" s="40"/>
      <c r="IF847" s="40"/>
      <c r="IG847" s="40"/>
      <c r="IH847" s="40"/>
      <c r="II847" s="40"/>
    </row>
    <row r="848" spans="2:243" s="44" customFormat="1" ht="141.75" x14ac:dyDescent="0.25">
      <c r="B848" s="177"/>
      <c r="C848" s="34">
        <v>214</v>
      </c>
      <c r="D848" s="46" t="s">
        <v>2833</v>
      </c>
      <c r="E848" s="41" t="s">
        <v>550</v>
      </c>
      <c r="F848" s="47" t="s">
        <v>553</v>
      </c>
      <c r="G848" s="48" t="s">
        <v>554</v>
      </c>
      <c r="H848" s="49">
        <v>41927</v>
      </c>
      <c r="I848" s="142">
        <v>31760</v>
      </c>
      <c r="J848" s="50">
        <v>41927</v>
      </c>
      <c r="K848" s="42" t="s">
        <v>2361</v>
      </c>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c r="AQ848" s="40"/>
      <c r="AR848" s="40"/>
      <c r="AS848" s="40"/>
      <c r="AT848" s="40"/>
      <c r="AU848" s="40"/>
      <c r="AV848" s="40"/>
      <c r="AW848" s="40"/>
      <c r="AX848" s="40"/>
      <c r="AY848" s="40"/>
      <c r="AZ848" s="40"/>
      <c r="BA848" s="40"/>
      <c r="BB848" s="40"/>
      <c r="BC848" s="40"/>
      <c r="BD848" s="40"/>
      <c r="BE848" s="40"/>
      <c r="BF848" s="40"/>
      <c r="BG848" s="40"/>
      <c r="BH848" s="40"/>
      <c r="BI848" s="40"/>
      <c r="BJ848" s="40"/>
      <c r="BK848" s="40"/>
      <c r="BL848" s="40"/>
      <c r="BM848" s="40"/>
      <c r="BN848" s="40"/>
      <c r="BO848" s="40"/>
      <c r="BP848" s="40"/>
      <c r="BQ848" s="40"/>
      <c r="BR848" s="40"/>
      <c r="BS848" s="40"/>
      <c r="BT848" s="40"/>
      <c r="BU848" s="40"/>
      <c r="BV848" s="40"/>
      <c r="BW848" s="40"/>
      <c r="BX848" s="40"/>
      <c r="BY848" s="40"/>
      <c r="BZ848" s="40"/>
      <c r="CA848" s="40"/>
      <c r="CB848" s="40"/>
      <c r="CC848" s="40"/>
      <c r="CD848" s="40"/>
      <c r="CE848" s="40"/>
      <c r="CF848" s="40"/>
      <c r="CG848" s="40"/>
      <c r="CH848" s="40"/>
      <c r="CI848" s="40"/>
      <c r="CJ848" s="40"/>
      <c r="CK848" s="40"/>
      <c r="CL848" s="40"/>
      <c r="CM848" s="40"/>
      <c r="CN848" s="40"/>
      <c r="CO848" s="40"/>
      <c r="CP848" s="40"/>
      <c r="CQ848" s="40"/>
      <c r="CR848" s="40"/>
      <c r="CS848" s="40"/>
      <c r="CT848" s="40"/>
      <c r="CU848" s="40"/>
      <c r="CV848" s="40"/>
      <c r="CW848" s="40"/>
      <c r="CX848" s="40"/>
      <c r="CY848" s="40"/>
      <c r="CZ848" s="40"/>
      <c r="DA848" s="40"/>
      <c r="DB848" s="40"/>
      <c r="DC848" s="40"/>
      <c r="DD848" s="40"/>
      <c r="DE848" s="40"/>
      <c r="DF848" s="40"/>
      <c r="DG848" s="40"/>
      <c r="DH848" s="40"/>
      <c r="DI848" s="40"/>
      <c r="DJ848" s="40"/>
      <c r="DK848" s="40"/>
      <c r="DL848" s="40"/>
      <c r="DM848" s="40"/>
      <c r="DN848" s="40"/>
      <c r="DO848" s="40"/>
      <c r="DP848" s="40"/>
      <c r="DQ848" s="40"/>
      <c r="DR848" s="40"/>
      <c r="DS848" s="40"/>
      <c r="DT848" s="40"/>
      <c r="DU848" s="40"/>
      <c r="DV848" s="40"/>
      <c r="DW848" s="40"/>
      <c r="DX848" s="40"/>
      <c r="DY848" s="40"/>
      <c r="DZ848" s="40"/>
      <c r="EA848" s="40"/>
      <c r="EB848" s="40"/>
      <c r="EC848" s="40"/>
      <c r="ED848" s="40"/>
      <c r="EE848" s="40"/>
      <c r="EF848" s="40"/>
      <c r="EG848" s="40"/>
      <c r="EH848" s="40"/>
      <c r="EI848" s="40"/>
      <c r="EJ848" s="40"/>
      <c r="EK848" s="40"/>
      <c r="EL848" s="40"/>
      <c r="EM848" s="40"/>
      <c r="EN848" s="40"/>
      <c r="EO848" s="40"/>
      <c r="EP848" s="40"/>
      <c r="EQ848" s="40"/>
      <c r="ER848" s="40"/>
      <c r="ES848" s="40"/>
      <c r="ET848" s="40"/>
      <c r="EU848" s="40"/>
      <c r="EV848" s="40"/>
      <c r="EW848" s="40"/>
      <c r="EX848" s="40"/>
      <c r="EY848" s="40"/>
      <c r="EZ848" s="40"/>
      <c r="FA848" s="40"/>
      <c r="FB848" s="40"/>
      <c r="FC848" s="40"/>
      <c r="FD848" s="40"/>
      <c r="FE848" s="40"/>
      <c r="FF848" s="40"/>
      <c r="FG848" s="40"/>
      <c r="FH848" s="40"/>
      <c r="FI848" s="40"/>
      <c r="FJ848" s="40"/>
      <c r="FK848" s="40"/>
      <c r="FL848" s="40"/>
      <c r="FM848" s="40"/>
      <c r="FN848" s="40"/>
      <c r="FO848" s="40"/>
      <c r="FP848" s="40"/>
      <c r="FQ848" s="40"/>
      <c r="FR848" s="40"/>
      <c r="FS848" s="40"/>
      <c r="FT848" s="40"/>
      <c r="FU848" s="40"/>
      <c r="FV848" s="40"/>
      <c r="FW848" s="40"/>
      <c r="FX848" s="40"/>
      <c r="FY848" s="40"/>
      <c r="FZ848" s="40"/>
      <c r="GA848" s="40"/>
      <c r="GB848" s="40"/>
      <c r="GC848" s="40"/>
      <c r="GD848" s="40"/>
      <c r="GE848" s="40"/>
      <c r="GF848" s="40"/>
      <c r="GG848" s="40"/>
      <c r="GH848" s="40"/>
      <c r="GI848" s="40"/>
      <c r="GJ848" s="40"/>
      <c r="GK848" s="40"/>
      <c r="GL848" s="40"/>
      <c r="GM848" s="40"/>
      <c r="GN848" s="40"/>
      <c r="GO848" s="40"/>
      <c r="GP848" s="40"/>
      <c r="GQ848" s="40"/>
      <c r="GR848" s="40"/>
      <c r="GS848" s="40"/>
      <c r="GT848" s="40"/>
      <c r="GU848" s="40"/>
      <c r="GV848" s="40"/>
      <c r="GW848" s="40"/>
      <c r="GX848" s="40"/>
      <c r="GY848" s="40"/>
      <c r="GZ848" s="40"/>
      <c r="HA848" s="40"/>
      <c r="HB848" s="40"/>
      <c r="HC848" s="40"/>
      <c r="HD848" s="40"/>
      <c r="HE848" s="40"/>
      <c r="HF848" s="40"/>
      <c r="HG848" s="40"/>
      <c r="HH848" s="40"/>
      <c r="HI848" s="40"/>
      <c r="HJ848" s="40"/>
      <c r="HK848" s="40"/>
      <c r="HL848" s="40"/>
      <c r="HM848" s="40"/>
      <c r="HN848" s="40"/>
      <c r="HO848" s="40"/>
      <c r="HP848" s="40"/>
      <c r="HQ848" s="40"/>
      <c r="HR848" s="40"/>
      <c r="HS848" s="40"/>
      <c r="HT848" s="40"/>
      <c r="HU848" s="40"/>
      <c r="HV848" s="40"/>
      <c r="HW848" s="40"/>
      <c r="HX848" s="40"/>
      <c r="HY848" s="40"/>
      <c r="HZ848" s="40"/>
      <c r="IA848" s="40"/>
      <c r="IB848" s="40"/>
      <c r="IC848" s="40"/>
      <c r="ID848" s="40"/>
      <c r="IE848" s="40"/>
      <c r="IF848" s="40"/>
      <c r="IG848" s="40"/>
      <c r="IH848" s="40"/>
      <c r="II848" s="40"/>
    </row>
    <row r="849" spans="2:243" s="44" customFormat="1" ht="47.25" x14ac:dyDescent="0.25">
      <c r="B849" s="177"/>
      <c r="C849" s="34">
        <v>215</v>
      </c>
      <c r="D849" s="46" t="s">
        <v>2835</v>
      </c>
      <c r="E849" s="41" t="s">
        <v>266</v>
      </c>
      <c r="F849" s="47" t="s">
        <v>267</v>
      </c>
      <c r="G849" s="48" t="s">
        <v>268</v>
      </c>
      <c r="H849" s="49">
        <v>41892</v>
      </c>
      <c r="I849" s="142">
        <v>700717</v>
      </c>
      <c r="J849" s="50">
        <v>41927</v>
      </c>
      <c r="K849" s="42" t="s">
        <v>2401</v>
      </c>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c r="AQ849" s="40"/>
      <c r="AR849" s="40"/>
      <c r="AS849" s="40"/>
      <c r="AT849" s="40"/>
      <c r="AU849" s="40"/>
      <c r="AV849" s="40"/>
      <c r="AW849" s="40"/>
      <c r="AX849" s="40"/>
      <c r="AY849" s="40"/>
      <c r="AZ849" s="40"/>
      <c r="BA849" s="40"/>
      <c r="BB849" s="40"/>
      <c r="BC849" s="40"/>
      <c r="BD849" s="40"/>
      <c r="BE849" s="40"/>
      <c r="BF849" s="40"/>
      <c r="BG849" s="40"/>
      <c r="BH849" s="40"/>
      <c r="BI849" s="40"/>
      <c r="BJ849" s="40"/>
      <c r="BK849" s="40"/>
      <c r="BL849" s="40"/>
      <c r="BM849" s="40"/>
      <c r="BN849" s="40"/>
      <c r="BO849" s="40"/>
      <c r="BP849" s="40"/>
      <c r="BQ849" s="40"/>
      <c r="BR849" s="40"/>
      <c r="BS849" s="40"/>
      <c r="BT849" s="40"/>
      <c r="BU849" s="40"/>
      <c r="BV849" s="40"/>
      <c r="BW849" s="40"/>
      <c r="BX849" s="40"/>
      <c r="BY849" s="40"/>
      <c r="BZ849" s="40"/>
      <c r="CA849" s="40"/>
      <c r="CB849" s="40"/>
      <c r="CC849" s="40"/>
      <c r="CD849" s="40"/>
      <c r="CE849" s="40"/>
      <c r="CF849" s="40"/>
      <c r="CG849" s="40"/>
      <c r="CH849" s="40"/>
      <c r="CI849" s="40"/>
      <c r="CJ849" s="40"/>
      <c r="CK849" s="40"/>
      <c r="CL849" s="40"/>
      <c r="CM849" s="40"/>
      <c r="CN849" s="40"/>
      <c r="CO849" s="40"/>
      <c r="CP849" s="40"/>
      <c r="CQ849" s="40"/>
      <c r="CR849" s="40"/>
      <c r="CS849" s="40"/>
      <c r="CT849" s="40"/>
      <c r="CU849" s="40"/>
      <c r="CV849" s="40"/>
      <c r="CW849" s="40"/>
      <c r="CX849" s="40"/>
      <c r="CY849" s="40"/>
      <c r="CZ849" s="40"/>
      <c r="DA849" s="40"/>
      <c r="DB849" s="40"/>
      <c r="DC849" s="40"/>
      <c r="DD849" s="40"/>
      <c r="DE849" s="40"/>
      <c r="DF849" s="40"/>
      <c r="DG849" s="40"/>
      <c r="DH849" s="40"/>
      <c r="DI849" s="40"/>
      <c r="DJ849" s="40"/>
      <c r="DK849" s="40"/>
      <c r="DL849" s="40"/>
      <c r="DM849" s="40"/>
      <c r="DN849" s="40"/>
      <c r="DO849" s="40"/>
      <c r="DP849" s="40"/>
      <c r="DQ849" s="40"/>
      <c r="DR849" s="40"/>
      <c r="DS849" s="40"/>
      <c r="DT849" s="40"/>
      <c r="DU849" s="40"/>
      <c r="DV849" s="40"/>
      <c r="DW849" s="40"/>
      <c r="DX849" s="40"/>
      <c r="DY849" s="40"/>
      <c r="DZ849" s="40"/>
      <c r="EA849" s="40"/>
      <c r="EB849" s="40"/>
      <c r="EC849" s="40"/>
      <c r="ED849" s="40"/>
      <c r="EE849" s="40"/>
      <c r="EF849" s="40"/>
      <c r="EG849" s="40"/>
      <c r="EH849" s="40"/>
      <c r="EI849" s="40"/>
      <c r="EJ849" s="40"/>
      <c r="EK849" s="40"/>
      <c r="EL849" s="40"/>
      <c r="EM849" s="40"/>
      <c r="EN849" s="40"/>
      <c r="EO849" s="40"/>
      <c r="EP849" s="40"/>
      <c r="EQ849" s="40"/>
      <c r="ER849" s="40"/>
      <c r="ES849" s="40"/>
      <c r="ET849" s="40"/>
      <c r="EU849" s="40"/>
      <c r="EV849" s="40"/>
      <c r="EW849" s="40"/>
      <c r="EX849" s="40"/>
      <c r="EY849" s="40"/>
      <c r="EZ849" s="40"/>
      <c r="FA849" s="40"/>
      <c r="FB849" s="40"/>
      <c r="FC849" s="40"/>
      <c r="FD849" s="40"/>
      <c r="FE849" s="40"/>
      <c r="FF849" s="40"/>
      <c r="FG849" s="40"/>
      <c r="FH849" s="40"/>
      <c r="FI849" s="40"/>
      <c r="FJ849" s="40"/>
      <c r="FK849" s="40"/>
      <c r="FL849" s="40"/>
      <c r="FM849" s="40"/>
      <c r="FN849" s="40"/>
      <c r="FO849" s="40"/>
      <c r="FP849" s="40"/>
      <c r="FQ849" s="40"/>
      <c r="FR849" s="40"/>
      <c r="FS849" s="40"/>
      <c r="FT849" s="40"/>
      <c r="FU849" s="40"/>
      <c r="FV849" s="40"/>
      <c r="FW849" s="40"/>
      <c r="FX849" s="40"/>
      <c r="FY849" s="40"/>
      <c r="FZ849" s="40"/>
      <c r="GA849" s="40"/>
      <c r="GB849" s="40"/>
      <c r="GC849" s="40"/>
      <c r="GD849" s="40"/>
      <c r="GE849" s="40"/>
      <c r="GF849" s="40"/>
      <c r="GG849" s="40"/>
      <c r="GH849" s="40"/>
      <c r="GI849" s="40"/>
      <c r="GJ849" s="40"/>
      <c r="GK849" s="40"/>
      <c r="GL849" s="40"/>
      <c r="GM849" s="40"/>
      <c r="GN849" s="40"/>
      <c r="GO849" s="40"/>
      <c r="GP849" s="40"/>
      <c r="GQ849" s="40"/>
      <c r="GR849" s="40"/>
      <c r="GS849" s="40"/>
      <c r="GT849" s="40"/>
      <c r="GU849" s="40"/>
      <c r="GV849" s="40"/>
      <c r="GW849" s="40"/>
      <c r="GX849" s="40"/>
      <c r="GY849" s="40"/>
      <c r="GZ849" s="40"/>
      <c r="HA849" s="40"/>
      <c r="HB849" s="40"/>
      <c r="HC849" s="40"/>
      <c r="HD849" s="40"/>
      <c r="HE849" s="40"/>
      <c r="HF849" s="40"/>
      <c r="HG849" s="40"/>
      <c r="HH849" s="40"/>
      <c r="HI849" s="40"/>
      <c r="HJ849" s="40"/>
      <c r="HK849" s="40"/>
      <c r="HL849" s="40"/>
      <c r="HM849" s="40"/>
      <c r="HN849" s="40"/>
      <c r="HO849" s="40"/>
      <c r="HP849" s="40"/>
      <c r="HQ849" s="40"/>
      <c r="HR849" s="40"/>
      <c r="HS849" s="40"/>
      <c r="HT849" s="40"/>
      <c r="HU849" s="40"/>
      <c r="HV849" s="40"/>
      <c r="HW849" s="40"/>
      <c r="HX849" s="40"/>
      <c r="HY849" s="40"/>
      <c r="HZ849" s="40"/>
      <c r="IA849" s="40"/>
      <c r="IB849" s="39"/>
      <c r="IC849" s="40"/>
      <c r="ID849" s="40"/>
      <c r="IE849" s="40"/>
      <c r="IF849" s="40"/>
      <c r="IG849" s="40"/>
      <c r="IH849" s="40"/>
      <c r="II849" s="40"/>
    </row>
    <row r="850" spans="2:243" s="44" customFormat="1" ht="63" x14ac:dyDescent="0.25">
      <c r="B850" s="177"/>
      <c r="C850" s="34">
        <v>216</v>
      </c>
      <c r="D850" s="46" t="s">
        <v>2883</v>
      </c>
      <c r="E850" s="41" t="s">
        <v>631</v>
      </c>
      <c r="F850" s="47" t="s">
        <v>727</v>
      </c>
      <c r="G850" s="151" t="s">
        <v>4415</v>
      </c>
      <c r="H850" s="152">
        <v>41937</v>
      </c>
      <c r="I850" s="142">
        <v>40429</v>
      </c>
      <c r="J850" s="50">
        <v>41928</v>
      </c>
      <c r="K850" s="42" t="s">
        <v>2402</v>
      </c>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c r="AQ850" s="40"/>
      <c r="AR850" s="40"/>
      <c r="AS850" s="40"/>
      <c r="AT850" s="40"/>
      <c r="AU850" s="40"/>
      <c r="AV850" s="40"/>
      <c r="AW850" s="40"/>
      <c r="AX850" s="40"/>
      <c r="AY850" s="40"/>
      <c r="AZ850" s="40"/>
      <c r="BA850" s="40"/>
      <c r="BB850" s="40"/>
      <c r="BC850" s="40"/>
      <c r="BD850" s="40"/>
      <c r="BE850" s="40"/>
      <c r="BF850" s="40"/>
      <c r="BG850" s="40"/>
      <c r="BH850" s="40"/>
      <c r="BI850" s="40"/>
      <c r="BJ850" s="40"/>
      <c r="BK850" s="40"/>
      <c r="BL850" s="40"/>
      <c r="BM850" s="40"/>
      <c r="BN850" s="40"/>
      <c r="BO850" s="40"/>
      <c r="BP850" s="40"/>
      <c r="BQ850" s="40"/>
      <c r="BR850" s="40"/>
      <c r="BS850" s="40"/>
      <c r="BT850" s="40"/>
      <c r="BU850" s="40"/>
      <c r="BV850" s="40"/>
      <c r="BW850" s="40"/>
      <c r="BX850" s="40"/>
      <c r="BY850" s="40"/>
      <c r="BZ850" s="40"/>
      <c r="CA850" s="40"/>
      <c r="CB850" s="40"/>
      <c r="CC850" s="40"/>
      <c r="CD850" s="40"/>
      <c r="CE850" s="40"/>
      <c r="CF850" s="40"/>
      <c r="CG850" s="40"/>
      <c r="CH850" s="40"/>
      <c r="CI850" s="40"/>
      <c r="CJ850" s="40"/>
      <c r="CK850" s="40"/>
      <c r="CL850" s="40"/>
      <c r="CM850" s="40"/>
      <c r="CN850" s="40"/>
      <c r="CO850" s="40"/>
      <c r="CP850" s="40"/>
      <c r="CQ850" s="40"/>
      <c r="CR850" s="40"/>
      <c r="CS850" s="40"/>
      <c r="CT850" s="40"/>
      <c r="CU850" s="40"/>
      <c r="CV850" s="40"/>
      <c r="CW850" s="40"/>
      <c r="CX850" s="40"/>
      <c r="CY850" s="40"/>
      <c r="CZ850" s="40"/>
      <c r="DA850" s="40"/>
      <c r="DB850" s="40"/>
      <c r="DC850" s="40"/>
      <c r="DD850" s="40"/>
      <c r="DE850" s="40"/>
      <c r="DF850" s="40"/>
      <c r="DG850" s="40"/>
      <c r="DH850" s="40"/>
      <c r="DI850" s="40"/>
      <c r="DJ850" s="40"/>
      <c r="DK850" s="40"/>
      <c r="DL850" s="40"/>
      <c r="DM850" s="40"/>
      <c r="DN850" s="40"/>
      <c r="DO850" s="40"/>
      <c r="DP850" s="40"/>
      <c r="DQ850" s="40"/>
      <c r="DR850" s="40"/>
      <c r="DS850" s="40"/>
      <c r="DT850" s="40"/>
      <c r="DU850" s="40"/>
      <c r="DV850" s="40"/>
      <c r="DW850" s="40"/>
      <c r="DX850" s="40"/>
      <c r="DY850" s="40"/>
      <c r="DZ850" s="40"/>
      <c r="EA850" s="40"/>
      <c r="EB850" s="40"/>
      <c r="EC850" s="40"/>
      <c r="ED850" s="40"/>
      <c r="EE850" s="40"/>
      <c r="EF850" s="40"/>
      <c r="EG850" s="40"/>
      <c r="EH850" s="40"/>
      <c r="EI850" s="40"/>
      <c r="EJ850" s="40"/>
      <c r="EK850" s="40"/>
      <c r="EL850" s="40"/>
      <c r="EM850" s="40"/>
      <c r="EN850" s="40"/>
      <c r="EO850" s="40"/>
      <c r="EP850" s="40"/>
      <c r="EQ850" s="40"/>
      <c r="ER850" s="40"/>
      <c r="ES850" s="40"/>
      <c r="ET850" s="40"/>
      <c r="EU850" s="40"/>
      <c r="EV850" s="40"/>
      <c r="EW850" s="40"/>
      <c r="EX850" s="40"/>
      <c r="EY850" s="40"/>
      <c r="EZ850" s="40"/>
      <c r="FA850" s="40"/>
      <c r="FB850" s="40"/>
      <c r="FC850" s="40"/>
      <c r="FD850" s="40"/>
      <c r="FE850" s="40"/>
      <c r="FF850" s="40"/>
      <c r="FG850" s="40"/>
      <c r="FH850" s="40"/>
      <c r="FI850" s="40"/>
      <c r="FJ850" s="40"/>
      <c r="FK850" s="40"/>
      <c r="FL850" s="40"/>
      <c r="FM850" s="40"/>
      <c r="FN850" s="40"/>
      <c r="FO850" s="40"/>
      <c r="FP850" s="40"/>
      <c r="FQ850" s="40"/>
      <c r="FR850" s="40"/>
      <c r="FS850" s="40"/>
      <c r="FT850" s="40"/>
      <c r="FU850" s="40"/>
      <c r="FV850" s="40"/>
      <c r="FW850" s="40"/>
      <c r="FX850" s="40"/>
      <c r="FY850" s="40"/>
      <c r="FZ850" s="40"/>
      <c r="GA850" s="40"/>
      <c r="GB850" s="40"/>
      <c r="GC850" s="40"/>
      <c r="GD850" s="40"/>
      <c r="GE850" s="40"/>
      <c r="GF850" s="40"/>
      <c r="GG850" s="40"/>
      <c r="GH850" s="40"/>
      <c r="GI850" s="40"/>
      <c r="GJ850" s="40"/>
      <c r="GK850" s="40"/>
      <c r="GL850" s="40"/>
      <c r="GM850" s="40"/>
      <c r="GN850" s="40"/>
      <c r="GO850" s="40"/>
      <c r="GP850" s="40"/>
      <c r="GQ850" s="40"/>
      <c r="GR850" s="40"/>
      <c r="GS850" s="40"/>
      <c r="GT850" s="40"/>
      <c r="GU850" s="40"/>
      <c r="GV850" s="40"/>
      <c r="GW850" s="40"/>
      <c r="GX850" s="40"/>
      <c r="GY850" s="40"/>
      <c r="GZ850" s="40"/>
      <c r="HA850" s="40"/>
      <c r="HB850" s="40"/>
      <c r="HC850" s="40"/>
      <c r="HD850" s="40"/>
      <c r="HE850" s="40"/>
      <c r="HF850" s="40"/>
      <c r="HG850" s="40"/>
      <c r="HH850" s="40"/>
      <c r="HI850" s="40"/>
      <c r="HJ850" s="40"/>
      <c r="HK850" s="40"/>
      <c r="HL850" s="40"/>
      <c r="HM850" s="40"/>
      <c r="HN850" s="40"/>
      <c r="HO850" s="40"/>
      <c r="HP850" s="40"/>
      <c r="HQ850" s="40"/>
      <c r="HR850" s="40"/>
      <c r="HS850" s="40"/>
      <c r="HT850" s="40"/>
      <c r="HU850" s="40"/>
      <c r="HV850" s="40"/>
      <c r="HW850" s="40"/>
      <c r="HX850" s="40"/>
      <c r="HY850" s="40"/>
      <c r="HZ850" s="40"/>
      <c r="IA850" s="40"/>
      <c r="IB850" s="40"/>
    </row>
    <row r="851" spans="2:243" s="44" customFormat="1" ht="63" x14ac:dyDescent="0.25">
      <c r="B851" s="177"/>
      <c r="C851" s="34">
        <v>217</v>
      </c>
      <c r="D851" s="46" t="s">
        <v>3091</v>
      </c>
      <c r="E851" s="41" t="s">
        <v>12</v>
      </c>
      <c r="F851" s="47" t="s">
        <v>700</v>
      </c>
      <c r="G851" s="48" t="s">
        <v>701</v>
      </c>
      <c r="H851" s="49">
        <v>41880</v>
      </c>
      <c r="I851" s="142">
        <v>12012</v>
      </c>
      <c r="J851" s="50">
        <v>41929</v>
      </c>
      <c r="K851" s="42" t="s">
        <v>2403</v>
      </c>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c r="AQ851" s="40"/>
      <c r="AR851" s="40"/>
      <c r="AS851" s="40"/>
      <c r="AT851" s="40"/>
      <c r="AU851" s="40"/>
      <c r="AV851" s="40"/>
      <c r="AW851" s="40"/>
      <c r="AX851" s="40"/>
      <c r="AY851" s="40"/>
      <c r="AZ851" s="40"/>
      <c r="BA851" s="40"/>
      <c r="BB851" s="40"/>
      <c r="BC851" s="40"/>
      <c r="BD851" s="40"/>
      <c r="BE851" s="40"/>
      <c r="BF851" s="40"/>
      <c r="BG851" s="40"/>
      <c r="BH851" s="40"/>
      <c r="BI851" s="40"/>
      <c r="BJ851" s="40"/>
      <c r="BK851" s="40"/>
      <c r="BL851" s="40"/>
      <c r="BM851" s="40"/>
      <c r="BN851" s="40"/>
      <c r="BO851" s="40"/>
      <c r="BP851" s="40"/>
      <c r="BQ851" s="40"/>
      <c r="BR851" s="40"/>
      <c r="BS851" s="40"/>
      <c r="BT851" s="40"/>
      <c r="BU851" s="40"/>
      <c r="BV851" s="40"/>
      <c r="BW851" s="40"/>
      <c r="BX851" s="40"/>
      <c r="BY851" s="40"/>
      <c r="BZ851" s="40"/>
      <c r="CA851" s="40"/>
      <c r="CB851" s="40"/>
      <c r="CC851" s="40"/>
      <c r="CD851" s="40"/>
      <c r="CE851" s="40"/>
      <c r="CF851" s="40"/>
      <c r="CG851" s="40"/>
      <c r="CH851" s="40"/>
      <c r="CI851" s="40"/>
      <c r="CJ851" s="40"/>
      <c r="CK851" s="40"/>
      <c r="CL851" s="40"/>
      <c r="CM851" s="40"/>
      <c r="CN851" s="40"/>
      <c r="CO851" s="40"/>
      <c r="CP851" s="40"/>
      <c r="CQ851" s="40"/>
      <c r="CR851" s="40"/>
      <c r="CS851" s="40"/>
      <c r="CT851" s="40"/>
      <c r="CU851" s="40"/>
      <c r="CV851" s="40"/>
      <c r="CW851" s="40"/>
      <c r="CX851" s="40"/>
      <c r="CY851" s="40"/>
      <c r="CZ851" s="40"/>
      <c r="DA851" s="40"/>
      <c r="DB851" s="40"/>
      <c r="DC851" s="40"/>
      <c r="DD851" s="40"/>
      <c r="DE851" s="40"/>
      <c r="DF851" s="40"/>
      <c r="DG851" s="40"/>
      <c r="DH851" s="40"/>
      <c r="DI851" s="40"/>
      <c r="DJ851" s="40"/>
      <c r="DK851" s="40"/>
      <c r="DL851" s="40"/>
      <c r="DM851" s="40"/>
      <c r="DN851" s="40"/>
      <c r="DO851" s="40"/>
      <c r="DP851" s="40"/>
      <c r="DQ851" s="40"/>
      <c r="DR851" s="40"/>
      <c r="DS851" s="40"/>
      <c r="DT851" s="40"/>
      <c r="DU851" s="40"/>
      <c r="DV851" s="40"/>
      <c r="DW851" s="40"/>
      <c r="DX851" s="40"/>
      <c r="DY851" s="40"/>
      <c r="DZ851" s="40"/>
      <c r="EA851" s="40"/>
      <c r="EB851" s="40"/>
      <c r="EC851" s="40"/>
      <c r="ED851" s="40"/>
      <c r="EE851" s="40"/>
      <c r="EF851" s="40"/>
      <c r="EG851" s="40"/>
      <c r="EH851" s="40"/>
      <c r="EI851" s="40"/>
      <c r="EJ851" s="40"/>
      <c r="EK851" s="40"/>
      <c r="EL851" s="40"/>
      <c r="EM851" s="40"/>
      <c r="EN851" s="40"/>
      <c r="EO851" s="40"/>
      <c r="EP851" s="40"/>
      <c r="EQ851" s="40"/>
      <c r="ER851" s="40"/>
      <c r="ES851" s="40"/>
      <c r="ET851" s="40"/>
      <c r="EU851" s="40"/>
      <c r="EV851" s="40"/>
      <c r="EW851" s="40"/>
      <c r="EX851" s="40"/>
      <c r="EY851" s="40"/>
      <c r="EZ851" s="40"/>
      <c r="FA851" s="40"/>
      <c r="FB851" s="40"/>
      <c r="FC851" s="40"/>
      <c r="FD851" s="40"/>
      <c r="FE851" s="40"/>
      <c r="FF851" s="40"/>
      <c r="FG851" s="40"/>
      <c r="FH851" s="40"/>
      <c r="FI851" s="40"/>
      <c r="FJ851" s="40"/>
      <c r="FK851" s="40"/>
      <c r="FL851" s="40"/>
      <c r="FM851" s="40"/>
      <c r="FN851" s="40"/>
      <c r="FO851" s="40"/>
      <c r="FP851" s="40"/>
      <c r="FQ851" s="40"/>
      <c r="FR851" s="40"/>
      <c r="FS851" s="40"/>
      <c r="FT851" s="40"/>
      <c r="FU851" s="40"/>
      <c r="FV851" s="40"/>
      <c r="FW851" s="40"/>
      <c r="FX851" s="40"/>
      <c r="FY851" s="40"/>
      <c r="FZ851" s="40"/>
      <c r="GA851" s="40"/>
      <c r="GB851" s="40"/>
      <c r="GC851" s="40"/>
      <c r="GD851" s="40"/>
      <c r="GE851" s="40"/>
      <c r="GF851" s="40"/>
      <c r="GG851" s="40"/>
      <c r="GH851" s="40"/>
      <c r="GI851" s="40"/>
      <c r="GJ851" s="40"/>
      <c r="GK851" s="40"/>
      <c r="GL851" s="40"/>
      <c r="GM851" s="40"/>
      <c r="GN851" s="40"/>
      <c r="GO851" s="40"/>
      <c r="GP851" s="40"/>
      <c r="GQ851" s="40"/>
      <c r="GR851" s="40"/>
      <c r="GS851" s="40"/>
      <c r="GT851" s="40"/>
      <c r="GU851" s="40"/>
      <c r="GV851" s="40"/>
      <c r="GW851" s="40"/>
      <c r="GX851" s="40"/>
      <c r="GY851" s="40"/>
      <c r="GZ851" s="40"/>
      <c r="HA851" s="40"/>
      <c r="HB851" s="40"/>
      <c r="HC851" s="40"/>
      <c r="HD851" s="40"/>
      <c r="HE851" s="40"/>
      <c r="HF851" s="40"/>
      <c r="HG851" s="40"/>
      <c r="HH851" s="40"/>
      <c r="HI851" s="40"/>
      <c r="HJ851" s="40"/>
      <c r="HK851" s="40"/>
      <c r="HL851" s="40"/>
      <c r="HM851" s="40"/>
      <c r="HN851" s="40"/>
      <c r="HO851" s="40"/>
      <c r="HP851" s="40"/>
      <c r="HQ851" s="40"/>
      <c r="HR851" s="40"/>
      <c r="HS851" s="40"/>
      <c r="HT851" s="40"/>
      <c r="HU851" s="40"/>
      <c r="HV851" s="40"/>
      <c r="HW851" s="40"/>
      <c r="HX851" s="40"/>
      <c r="HY851" s="40"/>
      <c r="HZ851" s="40"/>
      <c r="IA851" s="40"/>
      <c r="IB851" s="40"/>
      <c r="IC851" s="40"/>
      <c r="ID851" s="40"/>
      <c r="IE851" s="40"/>
      <c r="IF851" s="40"/>
      <c r="IG851" s="40"/>
      <c r="IH851" s="40"/>
      <c r="II851" s="40"/>
    </row>
    <row r="852" spans="2:243" s="44" customFormat="1" ht="94.5" x14ac:dyDescent="0.25">
      <c r="B852" s="177"/>
      <c r="C852" s="34">
        <v>218</v>
      </c>
      <c r="D852" s="46" t="s">
        <v>2989</v>
      </c>
      <c r="E852" s="41" t="s">
        <v>47</v>
      </c>
      <c r="F852" s="47" t="s">
        <v>610</v>
      </c>
      <c r="G852" s="48" t="s">
        <v>611</v>
      </c>
      <c r="H852" s="49">
        <v>41054</v>
      </c>
      <c r="I852" s="142">
        <v>70437</v>
      </c>
      <c r="J852" s="50">
        <v>41929</v>
      </c>
      <c r="K852" s="42" t="s">
        <v>2404</v>
      </c>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c r="AQ852" s="40"/>
      <c r="AR852" s="40"/>
      <c r="AS852" s="40"/>
      <c r="AT852" s="40"/>
      <c r="AU852" s="40"/>
      <c r="AV852" s="40"/>
      <c r="AW852" s="40"/>
      <c r="AX852" s="40"/>
      <c r="AY852" s="40"/>
      <c r="AZ852" s="40"/>
      <c r="BA852" s="40"/>
      <c r="BB852" s="40"/>
      <c r="BC852" s="40"/>
      <c r="BD852" s="40"/>
      <c r="BE852" s="40"/>
      <c r="BF852" s="40"/>
      <c r="BG852" s="40"/>
      <c r="BH852" s="40"/>
      <c r="BI852" s="40"/>
      <c r="BJ852" s="40"/>
      <c r="BK852" s="40"/>
      <c r="BL852" s="40"/>
      <c r="BM852" s="40"/>
      <c r="BN852" s="40"/>
      <c r="BO852" s="40"/>
      <c r="BP852" s="40"/>
      <c r="BQ852" s="40"/>
      <c r="BR852" s="40"/>
      <c r="BS852" s="40"/>
      <c r="BT852" s="40"/>
      <c r="BU852" s="40"/>
      <c r="BV852" s="40"/>
      <c r="BW852" s="40"/>
      <c r="BX852" s="40"/>
      <c r="BY852" s="40"/>
      <c r="BZ852" s="40"/>
      <c r="CA852" s="40"/>
      <c r="CB852" s="40"/>
      <c r="CC852" s="40"/>
      <c r="CD852" s="40"/>
      <c r="CE852" s="40"/>
      <c r="CF852" s="40"/>
      <c r="CG852" s="40"/>
      <c r="CH852" s="40"/>
      <c r="CI852" s="40"/>
      <c r="CJ852" s="40"/>
      <c r="CK852" s="40"/>
      <c r="CL852" s="40"/>
      <c r="CM852" s="40"/>
      <c r="CN852" s="40"/>
      <c r="CO852" s="40"/>
      <c r="CP852" s="40"/>
      <c r="CQ852" s="40"/>
      <c r="CR852" s="40"/>
      <c r="CS852" s="40"/>
      <c r="CT852" s="40"/>
      <c r="CU852" s="40"/>
      <c r="CV852" s="40"/>
      <c r="CW852" s="40"/>
      <c r="CX852" s="40"/>
      <c r="CY852" s="40"/>
      <c r="CZ852" s="40"/>
      <c r="DA852" s="40"/>
      <c r="DB852" s="40"/>
      <c r="DC852" s="40"/>
      <c r="DD852" s="40"/>
      <c r="DE852" s="40"/>
      <c r="DF852" s="40"/>
      <c r="DG852" s="40"/>
      <c r="DH852" s="40"/>
      <c r="DI852" s="40"/>
      <c r="DJ852" s="40"/>
      <c r="DK852" s="40"/>
      <c r="DL852" s="40"/>
      <c r="DM852" s="40"/>
      <c r="DN852" s="40"/>
      <c r="DO852" s="40"/>
      <c r="DP852" s="40"/>
      <c r="DQ852" s="40"/>
      <c r="DR852" s="40"/>
      <c r="DS852" s="40"/>
      <c r="DT852" s="40"/>
      <c r="DU852" s="40"/>
      <c r="DV852" s="40"/>
      <c r="DW852" s="40"/>
      <c r="DX852" s="40"/>
      <c r="DY852" s="40"/>
      <c r="DZ852" s="40"/>
      <c r="EA852" s="40"/>
      <c r="EB852" s="40"/>
      <c r="EC852" s="40"/>
      <c r="ED852" s="40"/>
      <c r="EE852" s="40"/>
      <c r="EF852" s="40"/>
      <c r="EG852" s="40"/>
      <c r="EH852" s="40"/>
      <c r="EI852" s="40"/>
      <c r="EJ852" s="40"/>
      <c r="EK852" s="40"/>
      <c r="EL852" s="40"/>
      <c r="EM852" s="40"/>
      <c r="EN852" s="40"/>
      <c r="EO852" s="40"/>
      <c r="EP852" s="40"/>
      <c r="EQ852" s="40"/>
      <c r="ER852" s="40"/>
      <c r="ES852" s="40"/>
      <c r="ET852" s="40"/>
      <c r="EU852" s="40"/>
      <c r="EV852" s="40"/>
      <c r="EW852" s="40"/>
      <c r="EX852" s="40"/>
      <c r="EY852" s="40"/>
      <c r="EZ852" s="40"/>
      <c r="FA852" s="40"/>
      <c r="FB852" s="40"/>
      <c r="FC852" s="40"/>
      <c r="FD852" s="40"/>
      <c r="FE852" s="40"/>
      <c r="FF852" s="40"/>
      <c r="FG852" s="40"/>
      <c r="FH852" s="40"/>
      <c r="FI852" s="40"/>
      <c r="FJ852" s="40"/>
      <c r="FK852" s="40"/>
      <c r="FL852" s="40"/>
      <c r="FM852" s="40"/>
      <c r="FN852" s="40"/>
      <c r="FO852" s="40"/>
      <c r="FP852" s="40"/>
      <c r="FQ852" s="40"/>
      <c r="FR852" s="40"/>
      <c r="FS852" s="40"/>
      <c r="FT852" s="40"/>
      <c r="FU852" s="40"/>
      <c r="FV852" s="40"/>
      <c r="FW852" s="40"/>
      <c r="FX852" s="40"/>
      <c r="FY852" s="40"/>
      <c r="FZ852" s="40"/>
      <c r="GA852" s="40"/>
      <c r="GB852" s="40"/>
      <c r="GC852" s="40"/>
      <c r="GD852" s="40"/>
      <c r="GE852" s="40"/>
      <c r="GF852" s="40"/>
      <c r="GG852" s="40"/>
      <c r="GH852" s="40"/>
      <c r="GI852" s="40"/>
      <c r="GJ852" s="40"/>
      <c r="GK852" s="40"/>
      <c r="GL852" s="40"/>
      <c r="GM852" s="40"/>
      <c r="GN852" s="40"/>
      <c r="GO852" s="40"/>
      <c r="GP852" s="40"/>
      <c r="GQ852" s="40"/>
      <c r="GR852" s="40"/>
      <c r="GS852" s="40"/>
      <c r="GT852" s="40"/>
      <c r="GU852" s="40"/>
      <c r="GV852" s="40"/>
      <c r="GW852" s="40"/>
      <c r="GX852" s="40"/>
      <c r="GY852" s="40"/>
      <c r="GZ852" s="40"/>
      <c r="HA852" s="40"/>
      <c r="HB852" s="40"/>
      <c r="HC852" s="40"/>
      <c r="HD852" s="40"/>
      <c r="HE852" s="40"/>
      <c r="HF852" s="40"/>
      <c r="HG852" s="40"/>
      <c r="HH852" s="40"/>
      <c r="HI852" s="40"/>
      <c r="HJ852" s="40"/>
      <c r="HK852" s="40"/>
      <c r="HL852" s="40"/>
      <c r="HM852" s="40"/>
      <c r="HN852" s="40"/>
      <c r="HO852" s="40"/>
      <c r="HP852" s="40"/>
      <c r="HQ852" s="40"/>
      <c r="HR852" s="40"/>
      <c r="HS852" s="40"/>
      <c r="HT852" s="40"/>
      <c r="HU852" s="40"/>
      <c r="HV852" s="40"/>
      <c r="HW852" s="40"/>
      <c r="HX852" s="40"/>
      <c r="HY852" s="40"/>
      <c r="HZ852" s="40"/>
      <c r="IA852" s="40"/>
      <c r="IB852" s="40"/>
      <c r="IC852" s="40"/>
      <c r="ID852" s="40"/>
      <c r="IE852" s="40"/>
      <c r="IF852" s="40"/>
      <c r="IG852" s="40"/>
      <c r="IH852" s="40"/>
      <c r="II852" s="40"/>
    </row>
    <row r="853" spans="2:243" s="44" customFormat="1" ht="63" x14ac:dyDescent="0.25">
      <c r="B853" s="177"/>
      <c r="C853" s="34">
        <v>219</v>
      </c>
      <c r="D853" s="46" t="s">
        <v>3124</v>
      </c>
      <c r="E853" s="41" t="s">
        <v>9</v>
      </c>
      <c r="F853" s="47" t="s">
        <v>519</v>
      </c>
      <c r="G853" s="48" t="s">
        <v>520</v>
      </c>
      <c r="H853" s="49">
        <v>40967</v>
      </c>
      <c r="I853" s="142">
        <v>500000</v>
      </c>
      <c r="J853" s="50">
        <v>41930</v>
      </c>
      <c r="K853" s="42" t="s">
        <v>1900</v>
      </c>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c r="AQ853" s="40"/>
      <c r="AR853" s="40"/>
      <c r="AS853" s="40"/>
      <c r="AT853" s="40"/>
      <c r="AU853" s="40"/>
      <c r="AV853" s="40"/>
      <c r="AW853" s="40"/>
      <c r="AX853" s="40"/>
      <c r="AY853" s="40"/>
      <c r="AZ853" s="40"/>
      <c r="BA853" s="40"/>
      <c r="BB853" s="40"/>
      <c r="BC853" s="40"/>
      <c r="BD853" s="40"/>
      <c r="BE853" s="40"/>
      <c r="BF853" s="40"/>
      <c r="BG853" s="40"/>
      <c r="BH853" s="40"/>
      <c r="BI853" s="40"/>
      <c r="BJ853" s="40"/>
      <c r="BK853" s="40"/>
      <c r="BL853" s="40"/>
      <c r="BM853" s="40"/>
      <c r="BN853" s="40"/>
      <c r="BO853" s="40"/>
      <c r="BP853" s="40"/>
      <c r="BQ853" s="40"/>
      <c r="BR853" s="40"/>
      <c r="BS853" s="40"/>
      <c r="BT853" s="40"/>
      <c r="BU853" s="40"/>
      <c r="BV853" s="40"/>
      <c r="BW853" s="40"/>
      <c r="BX853" s="40"/>
      <c r="BY853" s="40"/>
      <c r="BZ853" s="40"/>
      <c r="CA853" s="40"/>
      <c r="CB853" s="40"/>
      <c r="CC853" s="40"/>
      <c r="CD853" s="40"/>
      <c r="CE853" s="40"/>
      <c r="CF853" s="40"/>
      <c r="CG853" s="40"/>
      <c r="CH853" s="40"/>
      <c r="CI853" s="40"/>
      <c r="CJ853" s="40"/>
      <c r="CK853" s="40"/>
      <c r="CL853" s="40"/>
      <c r="CM853" s="40"/>
      <c r="CN853" s="40"/>
      <c r="CO853" s="40"/>
      <c r="CP853" s="40"/>
      <c r="CQ853" s="40"/>
      <c r="CR853" s="40"/>
      <c r="CS853" s="40"/>
      <c r="CT853" s="40"/>
      <c r="CU853" s="40"/>
      <c r="CV853" s="40"/>
      <c r="CW853" s="40"/>
      <c r="CX853" s="40"/>
      <c r="CY853" s="40"/>
      <c r="CZ853" s="40"/>
      <c r="DA853" s="40"/>
      <c r="DB853" s="40"/>
      <c r="DC853" s="40"/>
      <c r="DD853" s="40"/>
      <c r="DE853" s="40"/>
      <c r="DF853" s="40"/>
      <c r="DG853" s="40"/>
      <c r="DH853" s="40"/>
      <c r="DI853" s="40"/>
      <c r="DJ853" s="40"/>
      <c r="DK853" s="40"/>
      <c r="DL853" s="40"/>
      <c r="DM853" s="40"/>
      <c r="DN853" s="40"/>
      <c r="DO853" s="40"/>
      <c r="DP853" s="40"/>
      <c r="DQ853" s="40"/>
      <c r="DR853" s="40"/>
      <c r="DS853" s="40"/>
      <c r="DT853" s="40"/>
      <c r="DU853" s="40"/>
      <c r="DV853" s="40"/>
      <c r="DW853" s="40"/>
      <c r="DX853" s="40"/>
      <c r="DY853" s="40"/>
      <c r="DZ853" s="40"/>
      <c r="EA853" s="40"/>
      <c r="EB853" s="40"/>
      <c r="EC853" s="40"/>
      <c r="ED853" s="40"/>
      <c r="EE853" s="40"/>
      <c r="EF853" s="40"/>
      <c r="EG853" s="40"/>
      <c r="EH853" s="40"/>
      <c r="EI853" s="40"/>
      <c r="EJ853" s="40"/>
      <c r="EK853" s="40"/>
      <c r="EL853" s="40"/>
      <c r="EM853" s="40"/>
      <c r="EN853" s="40"/>
      <c r="EO853" s="40"/>
      <c r="EP853" s="40"/>
      <c r="EQ853" s="40"/>
      <c r="ER853" s="40"/>
      <c r="ES853" s="40"/>
      <c r="ET853" s="40"/>
      <c r="EU853" s="40"/>
      <c r="EV853" s="40"/>
      <c r="EW853" s="40"/>
      <c r="EX853" s="40"/>
      <c r="EY853" s="40"/>
      <c r="EZ853" s="40"/>
      <c r="FA853" s="40"/>
      <c r="FB853" s="40"/>
      <c r="FC853" s="40"/>
      <c r="FD853" s="40"/>
      <c r="FE853" s="40"/>
      <c r="FF853" s="40"/>
      <c r="FG853" s="40"/>
      <c r="FH853" s="40"/>
      <c r="FI853" s="40"/>
      <c r="FJ853" s="40"/>
      <c r="FK853" s="40"/>
      <c r="FL853" s="40"/>
      <c r="FM853" s="40"/>
      <c r="FN853" s="40"/>
      <c r="FO853" s="40"/>
      <c r="FP853" s="40"/>
      <c r="FQ853" s="40"/>
      <c r="FR853" s="40"/>
      <c r="FS853" s="40"/>
      <c r="FT853" s="40"/>
      <c r="FU853" s="40"/>
      <c r="FV853" s="40"/>
      <c r="FW853" s="40"/>
      <c r="FX853" s="40"/>
      <c r="FY853" s="40"/>
      <c r="FZ853" s="40"/>
      <c r="GA853" s="40"/>
      <c r="GB853" s="40"/>
      <c r="GC853" s="40"/>
      <c r="GD853" s="40"/>
      <c r="GE853" s="40"/>
      <c r="GF853" s="40"/>
      <c r="GG853" s="40"/>
      <c r="GH853" s="40"/>
      <c r="GI853" s="40"/>
      <c r="GJ853" s="40"/>
      <c r="GK853" s="40"/>
      <c r="GL853" s="40"/>
      <c r="GM853" s="40"/>
      <c r="GN853" s="40"/>
      <c r="GO853" s="40"/>
      <c r="GP853" s="40"/>
      <c r="GQ853" s="40"/>
      <c r="GR853" s="40"/>
      <c r="GS853" s="40"/>
      <c r="GT853" s="40"/>
      <c r="GU853" s="40"/>
      <c r="GV853" s="40"/>
      <c r="GW853" s="40"/>
      <c r="GX853" s="40"/>
      <c r="GY853" s="40"/>
      <c r="GZ853" s="40"/>
      <c r="HA853" s="40"/>
      <c r="HB853" s="40"/>
      <c r="HC853" s="40"/>
      <c r="HD853" s="40"/>
      <c r="HE853" s="40"/>
      <c r="HF853" s="40"/>
      <c r="HG853" s="40"/>
      <c r="HH853" s="40"/>
      <c r="HI853" s="40"/>
      <c r="HJ853" s="40"/>
      <c r="HK853" s="40"/>
      <c r="HL853" s="40"/>
      <c r="HM853" s="40"/>
      <c r="HN853" s="40"/>
      <c r="HO853" s="40"/>
      <c r="HP853" s="40"/>
      <c r="HQ853" s="40"/>
      <c r="HR853" s="40"/>
      <c r="HS853" s="40"/>
      <c r="HT853" s="40"/>
      <c r="HU853" s="40"/>
      <c r="HV853" s="40"/>
      <c r="HW853" s="40"/>
      <c r="HX853" s="40"/>
      <c r="HY853" s="40"/>
      <c r="HZ853" s="40"/>
      <c r="IA853" s="40"/>
      <c r="IC853" s="40"/>
      <c r="ID853" s="40"/>
      <c r="IE853" s="40"/>
      <c r="IF853" s="40"/>
      <c r="IG853" s="40"/>
      <c r="IH853" s="40"/>
      <c r="II853" s="40"/>
    </row>
    <row r="854" spans="2:243" s="44" customFormat="1" ht="63" x14ac:dyDescent="0.25">
      <c r="B854" s="177"/>
      <c r="C854" s="34">
        <v>220</v>
      </c>
      <c r="D854" s="46" t="s">
        <v>3160</v>
      </c>
      <c r="E854" s="41" t="s">
        <v>12</v>
      </c>
      <c r="F854" s="47" t="s">
        <v>343</v>
      </c>
      <c r="G854" s="48" t="s">
        <v>345</v>
      </c>
      <c r="H854" s="49">
        <v>40990</v>
      </c>
      <c r="I854" s="142">
        <v>679953</v>
      </c>
      <c r="J854" s="50">
        <v>41931</v>
      </c>
      <c r="K854" s="42" t="s">
        <v>2405</v>
      </c>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c r="AQ854" s="40"/>
      <c r="AR854" s="40"/>
      <c r="AS854" s="40"/>
      <c r="AT854" s="40"/>
      <c r="AU854" s="40"/>
      <c r="AV854" s="40"/>
      <c r="AW854" s="40"/>
      <c r="AX854" s="40"/>
      <c r="AY854" s="40"/>
      <c r="AZ854" s="40"/>
      <c r="BA854" s="40"/>
      <c r="BB854" s="40"/>
      <c r="BC854" s="40"/>
      <c r="BD854" s="40"/>
      <c r="BE854" s="40"/>
      <c r="BF854" s="40"/>
      <c r="BG854" s="40"/>
      <c r="BH854" s="40"/>
      <c r="BI854" s="40"/>
      <c r="BJ854" s="40"/>
      <c r="BK854" s="40"/>
      <c r="BL854" s="40"/>
      <c r="BM854" s="40"/>
      <c r="BN854" s="40"/>
      <c r="BO854" s="40"/>
      <c r="BP854" s="40"/>
      <c r="BQ854" s="40"/>
      <c r="BR854" s="40"/>
      <c r="BS854" s="40"/>
      <c r="BT854" s="40"/>
      <c r="BU854" s="40"/>
      <c r="BV854" s="40"/>
      <c r="BW854" s="40"/>
      <c r="BX854" s="40"/>
      <c r="BY854" s="40"/>
      <c r="BZ854" s="40"/>
      <c r="CA854" s="40"/>
      <c r="CB854" s="40"/>
      <c r="CC854" s="40"/>
      <c r="CD854" s="40"/>
      <c r="CE854" s="40"/>
      <c r="CF854" s="40"/>
      <c r="CG854" s="40"/>
      <c r="CH854" s="40"/>
      <c r="CI854" s="40"/>
      <c r="CJ854" s="40"/>
      <c r="CK854" s="40"/>
      <c r="CL854" s="40"/>
      <c r="CM854" s="40"/>
      <c r="CN854" s="40"/>
      <c r="CO854" s="40"/>
      <c r="CP854" s="40"/>
      <c r="CQ854" s="40"/>
      <c r="CR854" s="40"/>
      <c r="CS854" s="40"/>
      <c r="CT854" s="40"/>
      <c r="CU854" s="40"/>
      <c r="CV854" s="40"/>
      <c r="CW854" s="40"/>
      <c r="CX854" s="40"/>
      <c r="CY854" s="40"/>
      <c r="CZ854" s="40"/>
      <c r="DA854" s="40"/>
      <c r="DB854" s="40"/>
      <c r="DC854" s="40"/>
      <c r="DD854" s="40"/>
      <c r="DE854" s="40"/>
      <c r="DF854" s="40"/>
      <c r="DG854" s="40"/>
      <c r="DH854" s="40"/>
      <c r="DI854" s="40"/>
      <c r="DJ854" s="40"/>
      <c r="DK854" s="40"/>
      <c r="DL854" s="40"/>
      <c r="DM854" s="40"/>
      <c r="DN854" s="40"/>
      <c r="DO854" s="40"/>
      <c r="DP854" s="40"/>
      <c r="DQ854" s="40"/>
      <c r="DR854" s="40"/>
      <c r="DS854" s="40"/>
      <c r="DT854" s="40"/>
      <c r="DU854" s="40"/>
      <c r="DV854" s="40"/>
      <c r="DW854" s="40"/>
      <c r="DX854" s="40"/>
      <c r="DY854" s="40"/>
      <c r="DZ854" s="40"/>
      <c r="EA854" s="40"/>
      <c r="EB854" s="40"/>
      <c r="EC854" s="40"/>
      <c r="ED854" s="40"/>
      <c r="EE854" s="40"/>
      <c r="EF854" s="40"/>
      <c r="EG854" s="40"/>
      <c r="EH854" s="40"/>
      <c r="EI854" s="40"/>
      <c r="EJ854" s="40"/>
      <c r="EK854" s="40"/>
      <c r="EL854" s="40"/>
      <c r="EM854" s="40"/>
      <c r="EN854" s="40"/>
      <c r="EO854" s="40"/>
      <c r="EP854" s="40"/>
      <c r="EQ854" s="40"/>
      <c r="ER854" s="40"/>
      <c r="ES854" s="40"/>
      <c r="ET854" s="40"/>
      <c r="EU854" s="40"/>
      <c r="EV854" s="40"/>
      <c r="EW854" s="40"/>
      <c r="EX854" s="40"/>
      <c r="EY854" s="40"/>
      <c r="EZ854" s="40"/>
      <c r="FA854" s="40"/>
      <c r="FB854" s="40"/>
      <c r="FC854" s="40"/>
      <c r="FD854" s="40"/>
      <c r="FE854" s="40"/>
      <c r="FF854" s="40"/>
      <c r="FG854" s="40"/>
      <c r="FH854" s="40"/>
      <c r="FI854" s="40"/>
      <c r="FJ854" s="40"/>
      <c r="FK854" s="40"/>
      <c r="FL854" s="40"/>
      <c r="FM854" s="40"/>
      <c r="FN854" s="40"/>
      <c r="FO854" s="40"/>
      <c r="FP854" s="40"/>
      <c r="FQ854" s="40"/>
      <c r="FR854" s="40"/>
      <c r="FS854" s="40"/>
      <c r="FT854" s="40"/>
      <c r="FU854" s="40"/>
      <c r="FV854" s="40"/>
      <c r="FW854" s="40"/>
      <c r="FX854" s="40"/>
      <c r="FY854" s="40"/>
      <c r="FZ854" s="40"/>
      <c r="GA854" s="40"/>
      <c r="GB854" s="40"/>
      <c r="GC854" s="40"/>
      <c r="GD854" s="40"/>
      <c r="GE854" s="40"/>
      <c r="GF854" s="40"/>
      <c r="GG854" s="40"/>
      <c r="GH854" s="40"/>
      <c r="GI854" s="40"/>
      <c r="GJ854" s="40"/>
      <c r="GK854" s="40"/>
      <c r="GL854" s="40"/>
      <c r="GM854" s="40"/>
      <c r="GN854" s="40"/>
      <c r="GO854" s="40"/>
      <c r="GP854" s="40"/>
      <c r="GQ854" s="40"/>
      <c r="GR854" s="40"/>
      <c r="GS854" s="40"/>
      <c r="GT854" s="40"/>
      <c r="GU854" s="40"/>
      <c r="GV854" s="40"/>
      <c r="GW854" s="40"/>
      <c r="GX854" s="40"/>
      <c r="GY854" s="40"/>
      <c r="GZ854" s="40"/>
      <c r="HA854" s="40"/>
      <c r="HB854" s="40"/>
      <c r="HC854" s="40"/>
      <c r="HD854" s="40"/>
      <c r="HE854" s="40"/>
      <c r="HF854" s="40"/>
      <c r="HG854" s="40"/>
      <c r="HH854" s="40"/>
      <c r="HI854" s="40"/>
      <c r="HJ854" s="40"/>
      <c r="HK854" s="40"/>
      <c r="HL854" s="40"/>
      <c r="HM854" s="40"/>
      <c r="HN854" s="40"/>
      <c r="HO854" s="40"/>
      <c r="HP854" s="40"/>
      <c r="HQ854" s="40"/>
      <c r="HR854" s="40"/>
      <c r="HS854" s="40"/>
      <c r="HT854" s="40"/>
      <c r="HU854" s="40"/>
      <c r="HV854" s="40"/>
      <c r="HW854" s="40"/>
      <c r="HX854" s="40"/>
      <c r="HY854" s="40"/>
      <c r="HZ854" s="40"/>
      <c r="IA854" s="40"/>
      <c r="IB854" s="39"/>
      <c r="IC854" s="40"/>
      <c r="ID854" s="40"/>
      <c r="IE854" s="40"/>
      <c r="IF854" s="40"/>
      <c r="IG854" s="40"/>
      <c r="IH854" s="40"/>
      <c r="II854" s="40"/>
    </row>
    <row r="855" spans="2:243" s="44" customFormat="1" ht="47.25" x14ac:dyDescent="0.25">
      <c r="B855" s="177"/>
      <c r="C855" s="34">
        <v>221</v>
      </c>
      <c r="D855" s="46" t="s">
        <v>3052</v>
      </c>
      <c r="E855" s="41" t="s">
        <v>12</v>
      </c>
      <c r="F855" s="47" t="s">
        <v>185</v>
      </c>
      <c r="G855" s="48" t="s">
        <v>186</v>
      </c>
      <c r="H855" s="49">
        <v>41330</v>
      </c>
      <c r="I855" s="142">
        <v>177000</v>
      </c>
      <c r="J855" s="50">
        <v>41932</v>
      </c>
      <c r="K855" s="42" t="s">
        <v>2406</v>
      </c>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c r="AQ855" s="40"/>
      <c r="AR855" s="40"/>
      <c r="AS855" s="40"/>
      <c r="AT855" s="40"/>
      <c r="AU855" s="40"/>
      <c r="AV855" s="40"/>
      <c r="AW855" s="40"/>
      <c r="AX855" s="40"/>
      <c r="AY855" s="40"/>
      <c r="AZ855" s="40"/>
      <c r="BA855" s="40"/>
      <c r="BB855" s="40"/>
      <c r="BC855" s="40"/>
      <c r="BD855" s="40"/>
      <c r="BE855" s="40"/>
      <c r="BF855" s="40"/>
      <c r="BG855" s="40"/>
      <c r="BH855" s="40"/>
      <c r="BI855" s="40"/>
      <c r="BJ855" s="40"/>
      <c r="BK855" s="40"/>
      <c r="BL855" s="40"/>
      <c r="BM855" s="40"/>
      <c r="BN855" s="40"/>
      <c r="BO855" s="40"/>
      <c r="BP855" s="40"/>
      <c r="BQ855" s="40"/>
      <c r="BR855" s="40"/>
      <c r="BS855" s="40"/>
      <c r="BT855" s="40"/>
      <c r="BU855" s="40"/>
      <c r="BV855" s="40"/>
      <c r="BW855" s="40"/>
      <c r="BX855" s="40"/>
      <c r="BY855" s="40"/>
      <c r="BZ855" s="40"/>
      <c r="CA855" s="40"/>
      <c r="CB855" s="40"/>
      <c r="CC855" s="40"/>
      <c r="CD855" s="40"/>
      <c r="CE855" s="40"/>
      <c r="CF855" s="40"/>
      <c r="CG855" s="40"/>
      <c r="CH855" s="40"/>
      <c r="CI855" s="40"/>
      <c r="CJ855" s="40"/>
      <c r="CK855" s="40"/>
      <c r="CL855" s="40"/>
      <c r="CM855" s="40"/>
      <c r="CN855" s="40"/>
      <c r="CO855" s="40"/>
      <c r="CP855" s="40"/>
      <c r="CQ855" s="40"/>
      <c r="CR855" s="40"/>
      <c r="CS855" s="40"/>
      <c r="CT855" s="40"/>
      <c r="CU855" s="40"/>
      <c r="CV855" s="40"/>
      <c r="CW855" s="40"/>
      <c r="CX855" s="40"/>
      <c r="CY855" s="40"/>
      <c r="CZ855" s="40"/>
      <c r="DA855" s="40"/>
      <c r="DB855" s="40"/>
      <c r="DC855" s="40"/>
      <c r="DD855" s="40"/>
      <c r="DE855" s="40"/>
      <c r="DF855" s="40"/>
      <c r="DG855" s="40"/>
      <c r="DH855" s="40"/>
      <c r="DI855" s="40"/>
      <c r="DJ855" s="40"/>
      <c r="DK855" s="40"/>
      <c r="DL855" s="40"/>
      <c r="DM855" s="40"/>
      <c r="DN855" s="40"/>
      <c r="DO855" s="40"/>
      <c r="DP855" s="40"/>
      <c r="DQ855" s="40"/>
      <c r="DR855" s="40"/>
      <c r="DS855" s="40"/>
      <c r="DT855" s="40"/>
      <c r="DU855" s="40"/>
      <c r="DV855" s="40"/>
      <c r="DW855" s="40"/>
      <c r="DX855" s="40"/>
      <c r="DY855" s="40"/>
      <c r="DZ855" s="40"/>
      <c r="EA855" s="40"/>
      <c r="EB855" s="40"/>
      <c r="EC855" s="40"/>
      <c r="ED855" s="40"/>
      <c r="EE855" s="40"/>
      <c r="EF855" s="40"/>
      <c r="EG855" s="40"/>
      <c r="EH855" s="40"/>
      <c r="EI855" s="40"/>
      <c r="EJ855" s="40"/>
      <c r="EK855" s="40"/>
      <c r="EL855" s="40"/>
      <c r="EM855" s="40"/>
      <c r="EN855" s="40"/>
      <c r="EO855" s="40"/>
      <c r="EP855" s="40"/>
      <c r="EQ855" s="40"/>
      <c r="ER855" s="40"/>
      <c r="ES855" s="40"/>
      <c r="ET855" s="40"/>
      <c r="EU855" s="40"/>
      <c r="EV855" s="40"/>
      <c r="EW855" s="40"/>
      <c r="EX855" s="40"/>
      <c r="EY855" s="40"/>
      <c r="EZ855" s="40"/>
      <c r="FA855" s="40"/>
      <c r="FB855" s="40"/>
      <c r="FC855" s="40"/>
      <c r="FD855" s="40"/>
      <c r="FE855" s="40"/>
      <c r="FF855" s="40"/>
      <c r="FG855" s="40"/>
      <c r="FH855" s="40"/>
      <c r="FI855" s="40"/>
      <c r="FJ855" s="40"/>
      <c r="FK855" s="40"/>
      <c r="FL855" s="40"/>
      <c r="FM855" s="40"/>
      <c r="FN855" s="40"/>
      <c r="FO855" s="40"/>
      <c r="FP855" s="40"/>
      <c r="FQ855" s="40"/>
      <c r="FR855" s="40"/>
      <c r="FS855" s="40"/>
      <c r="FT855" s="40"/>
      <c r="FU855" s="40"/>
      <c r="FV855" s="40"/>
      <c r="FW855" s="40"/>
      <c r="FX855" s="40"/>
      <c r="FY855" s="40"/>
      <c r="FZ855" s="40"/>
      <c r="GA855" s="40"/>
      <c r="GB855" s="40"/>
      <c r="GC855" s="40"/>
      <c r="GD855" s="40"/>
      <c r="GE855" s="40"/>
      <c r="GF855" s="40"/>
      <c r="GG855" s="40"/>
      <c r="GH855" s="40"/>
      <c r="GI855" s="40"/>
      <c r="GJ855" s="40"/>
      <c r="GK855" s="40"/>
      <c r="GL855" s="40"/>
      <c r="GM855" s="40"/>
      <c r="GN855" s="40"/>
      <c r="GO855" s="40"/>
      <c r="GP855" s="40"/>
      <c r="GQ855" s="40"/>
      <c r="GR855" s="40"/>
      <c r="GS855" s="40"/>
      <c r="GT855" s="40"/>
      <c r="GU855" s="40"/>
      <c r="GV855" s="40"/>
      <c r="GW855" s="40"/>
      <c r="GX855" s="40"/>
      <c r="GY855" s="40"/>
      <c r="GZ855" s="40"/>
      <c r="HA855" s="40"/>
      <c r="HB855" s="40"/>
      <c r="HC855" s="40"/>
      <c r="HD855" s="40"/>
      <c r="HE855" s="40"/>
      <c r="HF855" s="40"/>
      <c r="HG855" s="40"/>
      <c r="HH855" s="40"/>
      <c r="HI855" s="40"/>
      <c r="HJ855" s="40"/>
      <c r="HK855" s="40"/>
      <c r="HL855" s="40"/>
      <c r="HM855" s="40"/>
      <c r="HN855" s="40"/>
      <c r="HO855" s="40"/>
      <c r="HP855" s="40"/>
      <c r="HQ855" s="40"/>
      <c r="HR855" s="40"/>
      <c r="HS855" s="40"/>
      <c r="HT855" s="40"/>
      <c r="HU855" s="40"/>
      <c r="HV855" s="40"/>
      <c r="HW855" s="40"/>
      <c r="HX855" s="40"/>
      <c r="HY855" s="40"/>
      <c r="HZ855" s="40"/>
      <c r="IA855" s="40"/>
      <c r="IC855" s="40"/>
      <c r="ID855" s="40"/>
      <c r="IE855" s="40"/>
      <c r="IF855" s="40"/>
      <c r="IG855" s="40"/>
      <c r="IH855" s="40"/>
      <c r="II855" s="40"/>
    </row>
    <row r="856" spans="2:243" s="44" customFormat="1" ht="47.25" x14ac:dyDescent="0.25">
      <c r="B856" s="177"/>
      <c r="C856" s="34">
        <v>222</v>
      </c>
      <c r="D856" s="46" t="s">
        <v>2861</v>
      </c>
      <c r="E856" s="41" t="s">
        <v>782</v>
      </c>
      <c r="F856" s="47" t="s">
        <v>783</v>
      </c>
      <c r="G856" s="151" t="s">
        <v>4416</v>
      </c>
      <c r="H856" s="152">
        <v>41933</v>
      </c>
      <c r="I856" s="142">
        <v>60000</v>
      </c>
      <c r="J856" s="50">
        <v>41933</v>
      </c>
      <c r="K856" s="42" t="s">
        <v>1947</v>
      </c>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c r="AQ856" s="40"/>
      <c r="AR856" s="40"/>
      <c r="AS856" s="40"/>
      <c r="AT856" s="40"/>
      <c r="AU856" s="40"/>
      <c r="AV856" s="40"/>
      <c r="AW856" s="40"/>
      <c r="AX856" s="40"/>
      <c r="AY856" s="40"/>
      <c r="AZ856" s="40"/>
      <c r="BA856" s="40"/>
      <c r="BB856" s="40"/>
      <c r="BC856" s="40"/>
      <c r="BD856" s="40"/>
      <c r="BE856" s="40"/>
      <c r="BF856" s="40"/>
      <c r="BG856" s="40"/>
      <c r="BH856" s="40"/>
      <c r="BI856" s="40"/>
      <c r="BJ856" s="40"/>
      <c r="BK856" s="40"/>
      <c r="BL856" s="40"/>
      <c r="BM856" s="40"/>
      <c r="BN856" s="40"/>
      <c r="BO856" s="40"/>
      <c r="BP856" s="40"/>
      <c r="BQ856" s="40"/>
      <c r="BR856" s="40"/>
      <c r="BS856" s="40"/>
      <c r="BT856" s="40"/>
      <c r="BU856" s="40"/>
      <c r="BV856" s="40"/>
      <c r="BW856" s="40"/>
      <c r="BX856" s="40"/>
      <c r="BY856" s="40"/>
      <c r="BZ856" s="40"/>
      <c r="CA856" s="40"/>
      <c r="CB856" s="40"/>
      <c r="CC856" s="40"/>
      <c r="CD856" s="40"/>
      <c r="CE856" s="40"/>
      <c r="CF856" s="40"/>
      <c r="CG856" s="40"/>
      <c r="CH856" s="40"/>
      <c r="CI856" s="40"/>
      <c r="CJ856" s="40"/>
      <c r="CK856" s="40"/>
      <c r="CL856" s="40"/>
      <c r="CM856" s="40"/>
      <c r="CN856" s="40"/>
      <c r="CO856" s="40"/>
      <c r="CP856" s="40"/>
      <c r="CQ856" s="40"/>
      <c r="CR856" s="40"/>
      <c r="CS856" s="40"/>
      <c r="CT856" s="40"/>
      <c r="CU856" s="40"/>
      <c r="CV856" s="40"/>
      <c r="CW856" s="40"/>
      <c r="CX856" s="40"/>
      <c r="CY856" s="40"/>
      <c r="CZ856" s="40"/>
      <c r="DA856" s="40"/>
      <c r="DB856" s="40"/>
      <c r="DC856" s="40"/>
      <c r="DD856" s="40"/>
      <c r="DE856" s="40"/>
      <c r="DF856" s="40"/>
      <c r="DG856" s="40"/>
      <c r="DH856" s="40"/>
      <c r="DI856" s="40"/>
      <c r="DJ856" s="40"/>
      <c r="DK856" s="40"/>
      <c r="DL856" s="40"/>
      <c r="DM856" s="40"/>
      <c r="DN856" s="40"/>
      <c r="DO856" s="40"/>
      <c r="DP856" s="40"/>
      <c r="DQ856" s="40"/>
      <c r="DR856" s="40"/>
      <c r="DS856" s="40"/>
      <c r="DT856" s="40"/>
      <c r="DU856" s="40"/>
      <c r="DV856" s="40"/>
      <c r="DW856" s="40"/>
      <c r="DX856" s="40"/>
      <c r="DY856" s="40"/>
      <c r="DZ856" s="40"/>
      <c r="EA856" s="40"/>
      <c r="EB856" s="40"/>
      <c r="EC856" s="40"/>
      <c r="ED856" s="40"/>
      <c r="EE856" s="40"/>
      <c r="EF856" s="40"/>
      <c r="EG856" s="40"/>
      <c r="EH856" s="40"/>
      <c r="EI856" s="40"/>
      <c r="EJ856" s="40"/>
      <c r="EK856" s="40"/>
      <c r="EL856" s="40"/>
      <c r="EM856" s="40"/>
      <c r="EN856" s="40"/>
      <c r="EO856" s="40"/>
      <c r="EP856" s="40"/>
      <c r="EQ856" s="40"/>
      <c r="ER856" s="40"/>
      <c r="ES856" s="40"/>
      <c r="ET856" s="40"/>
      <c r="EU856" s="40"/>
      <c r="EV856" s="40"/>
      <c r="EW856" s="40"/>
      <c r="EX856" s="40"/>
      <c r="EY856" s="40"/>
      <c r="EZ856" s="40"/>
      <c r="FA856" s="40"/>
      <c r="FB856" s="40"/>
      <c r="FC856" s="40"/>
      <c r="FD856" s="40"/>
      <c r="FE856" s="40"/>
      <c r="FF856" s="40"/>
      <c r="FG856" s="40"/>
      <c r="FH856" s="40"/>
      <c r="FI856" s="40"/>
      <c r="FJ856" s="40"/>
      <c r="FK856" s="40"/>
      <c r="FL856" s="40"/>
      <c r="FM856" s="40"/>
      <c r="FN856" s="40"/>
      <c r="FO856" s="40"/>
      <c r="FP856" s="40"/>
      <c r="FQ856" s="40"/>
      <c r="FR856" s="40"/>
      <c r="FS856" s="40"/>
      <c r="FT856" s="40"/>
      <c r="FU856" s="40"/>
      <c r="FV856" s="40"/>
      <c r="FW856" s="40"/>
      <c r="FX856" s="40"/>
      <c r="FY856" s="40"/>
      <c r="FZ856" s="40"/>
      <c r="GA856" s="40"/>
      <c r="GB856" s="40"/>
      <c r="GC856" s="40"/>
      <c r="GD856" s="40"/>
      <c r="GE856" s="40"/>
      <c r="GF856" s="40"/>
      <c r="GG856" s="40"/>
      <c r="GH856" s="40"/>
      <c r="GI856" s="40"/>
      <c r="GJ856" s="40"/>
      <c r="GK856" s="40"/>
      <c r="GL856" s="40"/>
      <c r="GM856" s="40"/>
      <c r="GN856" s="40"/>
      <c r="GO856" s="40"/>
      <c r="GP856" s="40"/>
      <c r="GQ856" s="40"/>
      <c r="GR856" s="40"/>
      <c r="GS856" s="40"/>
      <c r="GT856" s="40"/>
      <c r="GU856" s="40"/>
      <c r="GV856" s="40"/>
      <c r="GW856" s="40"/>
      <c r="GX856" s="40"/>
      <c r="GY856" s="40"/>
      <c r="GZ856" s="40"/>
      <c r="HA856" s="40"/>
      <c r="HB856" s="40"/>
      <c r="HC856" s="40"/>
      <c r="HD856" s="40"/>
      <c r="HE856" s="40"/>
      <c r="HF856" s="40"/>
      <c r="HG856" s="40"/>
      <c r="HH856" s="40"/>
      <c r="HI856" s="40"/>
      <c r="HJ856" s="40"/>
      <c r="HK856" s="40"/>
      <c r="HL856" s="40"/>
      <c r="HM856" s="40"/>
      <c r="HN856" s="40"/>
      <c r="HO856" s="40"/>
      <c r="HP856" s="40"/>
      <c r="HQ856" s="40"/>
      <c r="HR856" s="40"/>
      <c r="HS856" s="40"/>
      <c r="HT856" s="40"/>
      <c r="HU856" s="40"/>
      <c r="HV856" s="40"/>
      <c r="HW856" s="40"/>
      <c r="HX856" s="40"/>
      <c r="HY856" s="40"/>
      <c r="HZ856" s="40"/>
      <c r="IA856" s="40"/>
      <c r="IB856" s="40"/>
      <c r="IC856" s="40"/>
      <c r="ID856" s="40"/>
      <c r="IE856" s="40"/>
      <c r="IF856" s="40"/>
      <c r="IG856" s="40"/>
      <c r="IH856" s="40"/>
      <c r="II856" s="40"/>
    </row>
    <row r="857" spans="2:243" s="44" customFormat="1" ht="47.25" x14ac:dyDescent="0.25">
      <c r="B857" s="177"/>
      <c r="C857" s="34">
        <v>223</v>
      </c>
      <c r="D857" s="46" t="s">
        <v>2916</v>
      </c>
      <c r="E857" s="41" t="s">
        <v>480</v>
      </c>
      <c r="F857" s="47" t="s">
        <v>698</v>
      </c>
      <c r="G857" s="48" t="s">
        <v>699</v>
      </c>
      <c r="H857" s="49">
        <v>40785</v>
      </c>
      <c r="I857" s="142">
        <v>73034</v>
      </c>
      <c r="J857" s="50">
        <v>41935</v>
      </c>
      <c r="K857" s="42" t="s">
        <v>2242</v>
      </c>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c r="AQ857" s="40"/>
      <c r="AR857" s="40"/>
      <c r="AS857" s="40"/>
      <c r="AT857" s="40"/>
      <c r="AU857" s="40"/>
      <c r="AV857" s="40"/>
      <c r="AW857" s="40"/>
      <c r="AX857" s="40"/>
      <c r="AY857" s="40"/>
      <c r="AZ857" s="40"/>
      <c r="BA857" s="40"/>
      <c r="BB857" s="40"/>
      <c r="BC857" s="40"/>
      <c r="BD857" s="40"/>
      <c r="BE857" s="40"/>
      <c r="BF857" s="40"/>
      <c r="BG857" s="40"/>
      <c r="BH857" s="40"/>
      <c r="BI857" s="40"/>
      <c r="BJ857" s="40"/>
      <c r="BK857" s="40"/>
      <c r="BL857" s="40"/>
      <c r="BM857" s="40"/>
      <c r="BN857" s="40"/>
      <c r="BO857" s="40"/>
      <c r="BP857" s="40"/>
      <c r="BQ857" s="40"/>
      <c r="BR857" s="40"/>
      <c r="BS857" s="40"/>
      <c r="BT857" s="40"/>
      <c r="BU857" s="40"/>
      <c r="BV857" s="40"/>
      <c r="BW857" s="40"/>
      <c r="BX857" s="40"/>
      <c r="BY857" s="40"/>
      <c r="BZ857" s="40"/>
      <c r="CA857" s="40"/>
      <c r="CB857" s="40"/>
      <c r="CC857" s="40"/>
      <c r="CD857" s="40"/>
      <c r="CE857" s="40"/>
      <c r="CF857" s="40"/>
      <c r="CG857" s="40"/>
      <c r="CH857" s="40"/>
      <c r="CI857" s="40"/>
      <c r="CJ857" s="40"/>
      <c r="CK857" s="40"/>
      <c r="CL857" s="40"/>
      <c r="CM857" s="40"/>
      <c r="CN857" s="40"/>
      <c r="CO857" s="40"/>
      <c r="CP857" s="40"/>
      <c r="CQ857" s="40"/>
      <c r="CR857" s="40"/>
      <c r="CS857" s="40"/>
      <c r="CT857" s="40"/>
      <c r="CU857" s="40"/>
      <c r="CV857" s="40"/>
      <c r="CW857" s="40"/>
      <c r="CX857" s="40"/>
      <c r="CY857" s="40"/>
      <c r="CZ857" s="40"/>
      <c r="DA857" s="40"/>
      <c r="DB857" s="40"/>
      <c r="DC857" s="40"/>
      <c r="DD857" s="40"/>
      <c r="DE857" s="40"/>
      <c r="DF857" s="40"/>
      <c r="DG857" s="40"/>
      <c r="DH857" s="40"/>
      <c r="DI857" s="40"/>
      <c r="DJ857" s="40"/>
      <c r="DK857" s="40"/>
      <c r="DL857" s="40"/>
      <c r="DM857" s="40"/>
      <c r="DN857" s="40"/>
      <c r="DO857" s="40"/>
      <c r="DP857" s="40"/>
      <c r="DQ857" s="40"/>
      <c r="DR857" s="40"/>
      <c r="DS857" s="40"/>
      <c r="DT857" s="40"/>
      <c r="DU857" s="40"/>
      <c r="DV857" s="40"/>
      <c r="DW857" s="40"/>
      <c r="DX857" s="40"/>
      <c r="DY857" s="40"/>
      <c r="DZ857" s="40"/>
      <c r="EA857" s="40"/>
      <c r="EB857" s="40"/>
      <c r="EC857" s="40"/>
      <c r="ED857" s="40"/>
      <c r="EE857" s="40"/>
      <c r="EF857" s="40"/>
      <c r="EG857" s="40"/>
      <c r="EH857" s="40"/>
      <c r="EI857" s="40"/>
      <c r="EJ857" s="40"/>
      <c r="EK857" s="40"/>
      <c r="EL857" s="40"/>
      <c r="EM857" s="40"/>
      <c r="EN857" s="40"/>
      <c r="EO857" s="40"/>
      <c r="EP857" s="40"/>
      <c r="EQ857" s="40"/>
      <c r="ER857" s="40"/>
      <c r="ES857" s="40"/>
      <c r="ET857" s="40"/>
      <c r="EU857" s="40"/>
      <c r="EV857" s="40"/>
      <c r="EW857" s="40"/>
      <c r="EX857" s="40"/>
      <c r="EY857" s="40"/>
      <c r="EZ857" s="40"/>
      <c r="FA857" s="40"/>
      <c r="FB857" s="40"/>
      <c r="FC857" s="40"/>
      <c r="FD857" s="40"/>
      <c r="FE857" s="40"/>
      <c r="FF857" s="40"/>
      <c r="FG857" s="40"/>
      <c r="FH857" s="40"/>
      <c r="FI857" s="40"/>
      <c r="FJ857" s="40"/>
      <c r="FK857" s="40"/>
      <c r="FL857" s="40"/>
      <c r="FM857" s="40"/>
      <c r="FN857" s="40"/>
      <c r="FO857" s="40"/>
      <c r="FP857" s="40"/>
      <c r="FQ857" s="40"/>
      <c r="FR857" s="40"/>
      <c r="FS857" s="40"/>
      <c r="FT857" s="40"/>
      <c r="FU857" s="40"/>
      <c r="FV857" s="40"/>
      <c r="FW857" s="40"/>
      <c r="FX857" s="40"/>
      <c r="FY857" s="40"/>
      <c r="FZ857" s="40"/>
      <c r="GA857" s="40"/>
      <c r="GB857" s="40"/>
      <c r="GC857" s="40"/>
      <c r="GD857" s="40"/>
      <c r="GE857" s="40"/>
      <c r="GF857" s="40"/>
      <c r="GG857" s="40"/>
      <c r="GH857" s="40"/>
      <c r="GI857" s="40"/>
      <c r="GJ857" s="40"/>
      <c r="GK857" s="40"/>
      <c r="GL857" s="40"/>
      <c r="GM857" s="40"/>
      <c r="GN857" s="40"/>
      <c r="GO857" s="40"/>
      <c r="GP857" s="40"/>
      <c r="GQ857" s="40"/>
      <c r="GR857" s="40"/>
      <c r="GS857" s="40"/>
      <c r="GT857" s="40"/>
      <c r="GU857" s="40"/>
      <c r="GV857" s="40"/>
      <c r="GW857" s="40"/>
      <c r="GX857" s="40"/>
      <c r="GY857" s="40"/>
      <c r="GZ857" s="40"/>
      <c r="HA857" s="40"/>
      <c r="HB857" s="40"/>
      <c r="HC857" s="40"/>
      <c r="HD857" s="40"/>
      <c r="HE857" s="40"/>
      <c r="HF857" s="40"/>
      <c r="HG857" s="40"/>
      <c r="HH857" s="40"/>
      <c r="HI857" s="40"/>
      <c r="HJ857" s="40"/>
      <c r="HK857" s="40"/>
      <c r="HL857" s="40"/>
      <c r="HM857" s="40"/>
      <c r="HN857" s="40"/>
      <c r="HO857" s="40"/>
      <c r="HP857" s="40"/>
      <c r="HQ857" s="40"/>
      <c r="HR857" s="40"/>
      <c r="HS857" s="40"/>
      <c r="HT857" s="40"/>
      <c r="HU857" s="40"/>
      <c r="HV857" s="40"/>
      <c r="HW857" s="40"/>
      <c r="HX857" s="40"/>
      <c r="HY857" s="40"/>
      <c r="HZ857" s="40"/>
      <c r="IA857" s="40"/>
      <c r="IB857" s="40"/>
      <c r="IC857" s="40"/>
      <c r="ID857" s="40"/>
      <c r="IE857" s="40"/>
      <c r="IF857" s="40"/>
      <c r="IG857" s="40"/>
      <c r="IH857" s="40"/>
      <c r="II857" s="40"/>
    </row>
    <row r="858" spans="2:243" s="44" customFormat="1" ht="126" x14ac:dyDescent="0.25">
      <c r="B858" s="177"/>
      <c r="C858" s="34">
        <v>224</v>
      </c>
      <c r="D858" s="46" t="s">
        <v>3031</v>
      </c>
      <c r="E858" s="41" t="s">
        <v>4</v>
      </c>
      <c r="F858" s="47" t="s">
        <v>177</v>
      </c>
      <c r="G858" s="48" t="s">
        <v>178</v>
      </c>
      <c r="H858" s="49">
        <v>41577</v>
      </c>
      <c r="I858" s="142">
        <v>450000</v>
      </c>
      <c r="J858" s="50">
        <v>41936</v>
      </c>
      <c r="K858" s="42" t="s">
        <v>2407</v>
      </c>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c r="AQ858" s="40"/>
      <c r="AR858" s="40"/>
      <c r="AS858" s="40"/>
      <c r="AT858" s="40"/>
      <c r="AU858" s="40"/>
      <c r="AV858" s="40"/>
      <c r="AW858" s="40"/>
      <c r="AX858" s="40"/>
      <c r="AY858" s="40"/>
      <c r="AZ858" s="40"/>
      <c r="BA858" s="40"/>
      <c r="BB858" s="40"/>
      <c r="BC858" s="40"/>
      <c r="BD858" s="40"/>
      <c r="BE858" s="40"/>
      <c r="BF858" s="40"/>
      <c r="BG858" s="40"/>
      <c r="BH858" s="40"/>
      <c r="BI858" s="40"/>
      <c r="BJ858" s="40"/>
      <c r="BK858" s="40"/>
      <c r="BL858" s="40"/>
      <c r="BM858" s="40"/>
      <c r="BN858" s="40"/>
      <c r="BO858" s="40"/>
      <c r="BP858" s="40"/>
      <c r="BQ858" s="40"/>
      <c r="BR858" s="40"/>
      <c r="BS858" s="40"/>
      <c r="BT858" s="40"/>
      <c r="BU858" s="40"/>
      <c r="BV858" s="40"/>
      <c r="BW858" s="40"/>
      <c r="BX858" s="40"/>
      <c r="BY858" s="40"/>
      <c r="BZ858" s="40"/>
      <c r="CA858" s="40"/>
      <c r="CB858" s="40"/>
      <c r="CC858" s="40"/>
      <c r="CD858" s="40"/>
      <c r="CE858" s="40"/>
      <c r="CF858" s="40"/>
      <c r="CG858" s="40"/>
      <c r="CH858" s="40"/>
      <c r="CI858" s="40"/>
      <c r="CJ858" s="40"/>
      <c r="CK858" s="40"/>
      <c r="CL858" s="40"/>
      <c r="CM858" s="40"/>
      <c r="CN858" s="40"/>
      <c r="CO858" s="40"/>
      <c r="CP858" s="40"/>
      <c r="CQ858" s="40"/>
      <c r="CR858" s="40"/>
      <c r="CS858" s="40"/>
      <c r="CT858" s="40"/>
      <c r="CU858" s="40"/>
      <c r="CV858" s="40"/>
      <c r="CW858" s="40"/>
      <c r="CX858" s="40"/>
      <c r="CY858" s="40"/>
      <c r="CZ858" s="40"/>
      <c r="DA858" s="40"/>
      <c r="DB858" s="40"/>
      <c r="DC858" s="40"/>
      <c r="DD858" s="40"/>
      <c r="DE858" s="40"/>
      <c r="DF858" s="40"/>
      <c r="DG858" s="40"/>
      <c r="DH858" s="40"/>
      <c r="DI858" s="40"/>
      <c r="DJ858" s="40"/>
      <c r="DK858" s="40"/>
      <c r="DL858" s="40"/>
      <c r="DM858" s="40"/>
      <c r="DN858" s="40"/>
      <c r="DO858" s="40"/>
      <c r="DP858" s="40"/>
      <c r="DQ858" s="40"/>
      <c r="DR858" s="40"/>
      <c r="DS858" s="40"/>
      <c r="DT858" s="40"/>
      <c r="DU858" s="40"/>
      <c r="DV858" s="40"/>
      <c r="DW858" s="40"/>
      <c r="DX858" s="40"/>
      <c r="DY858" s="40"/>
      <c r="DZ858" s="40"/>
      <c r="EA858" s="40"/>
      <c r="EB858" s="40"/>
      <c r="EC858" s="40"/>
      <c r="ED858" s="40"/>
      <c r="EE858" s="40"/>
      <c r="EF858" s="40"/>
      <c r="EG858" s="40"/>
      <c r="EH858" s="40"/>
      <c r="EI858" s="40"/>
      <c r="EJ858" s="40"/>
      <c r="EK858" s="40"/>
      <c r="EL858" s="40"/>
      <c r="EM858" s="40"/>
      <c r="EN858" s="40"/>
      <c r="EO858" s="40"/>
      <c r="EP858" s="40"/>
      <c r="EQ858" s="40"/>
      <c r="ER858" s="40"/>
      <c r="ES858" s="40"/>
      <c r="ET858" s="40"/>
      <c r="EU858" s="40"/>
      <c r="EV858" s="40"/>
      <c r="EW858" s="40"/>
      <c r="EX858" s="40"/>
      <c r="EY858" s="40"/>
      <c r="EZ858" s="40"/>
      <c r="FA858" s="40"/>
      <c r="FB858" s="40"/>
      <c r="FC858" s="40"/>
      <c r="FD858" s="40"/>
      <c r="FE858" s="40"/>
      <c r="FF858" s="40"/>
      <c r="FG858" s="40"/>
      <c r="FH858" s="40"/>
      <c r="FI858" s="40"/>
      <c r="FJ858" s="40"/>
      <c r="FK858" s="40"/>
      <c r="FL858" s="40"/>
      <c r="FM858" s="40"/>
      <c r="FN858" s="40"/>
      <c r="FO858" s="40"/>
      <c r="FP858" s="40"/>
      <c r="FQ858" s="40"/>
      <c r="FR858" s="40"/>
      <c r="FS858" s="40"/>
      <c r="FT858" s="40"/>
      <c r="FU858" s="40"/>
      <c r="FV858" s="40"/>
      <c r="FW858" s="40"/>
      <c r="FX858" s="40"/>
      <c r="FY858" s="40"/>
      <c r="FZ858" s="40"/>
      <c r="GA858" s="40"/>
      <c r="GB858" s="40"/>
      <c r="GC858" s="40"/>
      <c r="GD858" s="40"/>
      <c r="GE858" s="40"/>
      <c r="GF858" s="40"/>
      <c r="GG858" s="40"/>
      <c r="GH858" s="40"/>
      <c r="GI858" s="40"/>
      <c r="GJ858" s="40"/>
      <c r="GK858" s="40"/>
      <c r="GL858" s="40"/>
      <c r="GM858" s="40"/>
      <c r="GN858" s="40"/>
      <c r="GO858" s="40"/>
      <c r="GP858" s="40"/>
      <c r="GQ858" s="40"/>
      <c r="GR858" s="40"/>
      <c r="GS858" s="40"/>
      <c r="GT858" s="40"/>
      <c r="GU858" s="40"/>
      <c r="GV858" s="40"/>
      <c r="GW858" s="40"/>
      <c r="GX858" s="40"/>
      <c r="GY858" s="40"/>
      <c r="GZ858" s="40"/>
      <c r="HA858" s="40"/>
      <c r="HB858" s="40"/>
      <c r="HC858" s="40"/>
      <c r="HD858" s="40"/>
      <c r="HE858" s="40"/>
      <c r="HF858" s="40"/>
      <c r="HG858" s="40"/>
      <c r="HH858" s="40"/>
      <c r="HI858" s="40"/>
      <c r="HJ858" s="40"/>
      <c r="HK858" s="40"/>
      <c r="HL858" s="40"/>
      <c r="HM858" s="40"/>
      <c r="HN858" s="40"/>
      <c r="HO858" s="40"/>
      <c r="HP858" s="40"/>
      <c r="HQ858" s="40"/>
      <c r="HR858" s="40"/>
      <c r="HS858" s="40"/>
      <c r="HT858" s="40"/>
      <c r="HU858" s="40"/>
      <c r="HV858" s="40"/>
      <c r="HW858" s="40"/>
      <c r="HX858" s="40"/>
      <c r="HY858" s="40"/>
      <c r="HZ858" s="40"/>
      <c r="IA858" s="40"/>
      <c r="IC858" s="40"/>
      <c r="ID858" s="40"/>
      <c r="IE858" s="40"/>
      <c r="IF858" s="40"/>
      <c r="IG858" s="40"/>
      <c r="IH858" s="40"/>
      <c r="II858" s="40"/>
    </row>
    <row r="859" spans="2:243" s="44" customFormat="1" ht="47.25" x14ac:dyDescent="0.25">
      <c r="B859" s="177"/>
      <c r="C859" s="34">
        <v>225</v>
      </c>
      <c r="D859" s="46" t="s">
        <v>2861</v>
      </c>
      <c r="E859" s="41" t="s">
        <v>782</v>
      </c>
      <c r="F859" s="47" t="s">
        <v>783</v>
      </c>
      <c r="G859" s="151" t="s">
        <v>4416</v>
      </c>
      <c r="H859" s="152">
        <v>41937</v>
      </c>
      <c r="I859" s="142">
        <v>60000</v>
      </c>
      <c r="J859" s="50">
        <v>41937</v>
      </c>
      <c r="K859" s="42" t="s">
        <v>1947</v>
      </c>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c r="AQ859" s="40"/>
      <c r="AR859" s="40"/>
      <c r="AS859" s="40"/>
      <c r="AT859" s="40"/>
      <c r="AU859" s="40"/>
      <c r="AV859" s="40"/>
      <c r="AW859" s="40"/>
      <c r="AX859" s="40"/>
      <c r="AY859" s="40"/>
      <c r="AZ859" s="40"/>
      <c r="BA859" s="40"/>
      <c r="BB859" s="40"/>
      <c r="BC859" s="40"/>
      <c r="BD859" s="40"/>
      <c r="BE859" s="40"/>
      <c r="BF859" s="40"/>
      <c r="BG859" s="40"/>
      <c r="BH859" s="40"/>
      <c r="BI859" s="40"/>
      <c r="BJ859" s="40"/>
      <c r="BK859" s="40"/>
      <c r="BL859" s="40"/>
      <c r="BM859" s="40"/>
      <c r="BN859" s="40"/>
      <c r="BO859" s="40"/>
      <c r="BP859" s="40"/>
      <c r="BQ859" s="40"/>
      <c r="BR859" s="40"/>
      <c r="BS859" s="40"/>
      <c r="BT859" s="40"/>
      <c r="BU859" s="40"/>
      <c r="BV859" s="40"/>
      <c r="BW859" s="40"/>
      <c r="BX859" s="40"/>
      <c r="BY859" s="40"/>
      <c r="BZ859" s="40"/>
      <c r="CA859" s="40"/>
      <c r="CB859" s="40"/>
      <c r="CC859" s="40"/>
      <c r="CD859" s="40"/>
      <c r="CE859" s="40"/>
      <c r="CF859" s="40"/>
      <c r="CG859" s="40"/>
      <c r="CH859" s="40"/>
      <c r="CI859" s="40"/>
      <c r="CJ859" s="40"/>
      <c r="CK859" s="40"/>
      <c r="CL859" s="40"/>
      <c r="CM859" s="40"/>
      <c r="CN859" s="40"/>
      <c r="CO859" s="40"/>
      <c r="CP859" s="40"/>
      <c r="CQ859" s="40"/>
      <c r="CR859" s="40"/>
      <c r="CS859" s="40"/>
      <c r="CT859" s="40"/>
      <c r="CU859" s="40"/>
      <c r="CV859" s="40"/>
      <c r="CW859" s="40"/>
      <c r="CX859" s="40"/>
      <c r="CY859" s="40"/>
      <c r="CZ859" s="40"/>
      <c r="DA859" s="40"/>
      <c r="DB859" s="40"/>
      <c r="DC859" s="40"/>
      <c r="DD859" s="40"/>
      <c r="DE859" s="40"/>
      <c r="DF859" s="40"/>
      <c r="DG859" s="40"/>
      <c r="DH859" s="40"/>
      <c r="DI859" s="40"/>
      <c r="DJ859" s="40"/>
      <c r="DK859" s="40"/>
      <c r="DL859" s="40"/>
      <c r="DM859" s="40"/>
      <c r="DN859" s="40"/>
      <c r="DO859" s="40"/>
      <c r="DP859" s="40"/>
      <c r="DQ859" s="40"/>
      <c r="DR859" s="40"/>
      <c r="DS859" s="40"/>
      <c r="DT859" s="40"/>
      <c r="DU859" s="40"/>
      <c r="DV859" s="40"/>
      <c r="DW859" s="40"/>
      <c r="DX859" s="40"/>
      <c r="DY859" s="40"/>
      <c r="DZ859" s="40"/>
      <c r="EA859" s="40"/>
      <c r="EB859" s="40"/>
      <c r="EC859" s="40"/>
      <c r="ED859" s="40"/>
      <c r="EE859" s="40"/>
      <c r="EF859" s="40"/>
      <c r="EG859" s="40"/>
      <c r="EH859" s="40"/>
      <c r="EI859" s="40"/>
      <c r="EJ859" s="40"/>
      <c r="EK859" s="40"/>
      <c r="EL859" s="40"/>
      <c r="EM859" s="40"/>
      <c r="EN859" s="40"/>
      <c r="EO859" s="40"/>
      <c r="EP859" s="40"/>
      <c r="EQ859" s="40"/>
      <c r="ER859" s="40"/>
      <c r="ES859" s="40"/>
      <c r="ET859" s="40"/>
      <c r="EU859" s="40"/>
      <c r="EV859" s="40"/>
      <c r="EW859" s="40"/>
      <c r="EX859" s="40"/>
      <c r="EY859" s="40"/>
      <c r="EZ859" s="40"/>
      <c r="FA859" s="40"/>
      <c r="FB859" s="40"/>
      <c r="FC859" s="40"/>
      <c r="FD859" s="40"/>
      <c r="FE859" s="40"/>
      <c r="FF859" s="40"/>
      <c r="FG859" s="40"/>
      <c r="FH859" s="40"/>
      <c r="FI859" s="40"/>
      <c r="FJ859" s="40"/>
      <c r="FK859" s="40"/>
      <c r="FL859" s="40"/>
      <c r="FM859" s="40"/>
      <c r="FN859" s="40"/>
      <c r="FO859" s="40"/>
      <c r="FP859" s="40"/>
      <c r="FQ859" s="40"/>
      <c r="FR859" s="40"/>
      <c r="FS859" s="40"/>
      <c r="FT859" s="40"/>
      <c r="FU859" s="40"/>
      <c r="FV859" s="40"/>
      <c r="FW859" s="40"/>
      <c r="FX859" s="40"/>
      <c r="FY859" s="40"/>
      <c r="FZ859" s="40"/>
      <c r="GA859" s="40"/>
      <c r="GB859" s="40"/>
      <c r="GC859" s="40"/>
      <c r="GD859" s="40"/>
      <c r="GE859" s="40"/>
      <c r="GF859" s="40"/>
      <c r="GG859" s="40"/>
      <c r="GH859" s="40"/>
      <c r="GI859" s="40"/>
      <c r="GJ859" s="40"/>
      <c r="GK859" s="40"/>
      <c r="GL859" s="40"/>
      <c r="GM859" s="40"/>
      <c r="GN859" s="40"/>
      <c r="GO859" s="40"/>
      <c r="GP859" s="40"/>
      <c r="GQ859" s="40"/>
      <c r="GR859" s="40"/>
      <c r="GS859" s="40"/>
      <c r="GT859" s="40"/>
      <c r="GU859" s="40"/>
      <c r="GV859" s="40"/>
      <c r="GW859" s="40"/>
      <c r="GX859" s="40"/>
      <c r="GY859" s="40"/>
      <c r="GZ859" s="40"/>
      <c r="HA859" s="40"/>
      <c r="HB859" s="40"/>
      <c r="HC859" s="40"/>
      <c r="HD859" s="40"/>
      <c r="HE859" s="40"/>
      <c r="HF859" s="40"/>
      <c r="HG859" s="40"/>
      <c r="HH859" s="40"/>
      <c r="HI859" s="40"/>
      <c r="HJ859" s="40"/>
      <c r="HK859" s="40"/>
      <c r="HL859" s="40"/>
      <c r="HM859" s="40"/>
      <c r="HN859" s="40"/>
      <c r="HO859" s="40"/>
      <c r="HP859" s="40"/>
      <c r="HQ859" s="40"/>
      <c r="HR859" s="40"/>
      <c r="HS859" s="40"/>
      <c r="HT859" s="40"/>
      <c r="HU859" s="40"/>
      <c r="HV859" s="40"/>
      <c r="HW859" s="40"/>
      <c r="HX859" s="40"/>
      <c r="HY859" s="40"/>
      <c r="HZ859" s="40"/>
      <c r="IA859" s="40"/>
      <c r="IB859" s="40"/>
      <c r="IC859" s="40"/>
      <c r="ID859" s="40"/>
      <c r="IE859" s="40"/>
      <c r="IF859" s="40"/>
      <c r="IG859" s="40"/>
      <c r="IH859" s="40"/>
      <c r="II859" s="40"/>
    </row>
    <row r="860" spans="2:243" s="44" customFormat="1" ht="110.25" x14ac:dyDescent="0.25">
      <c r="B860" s="177"/>
      <c r="C860" s="34">
        <v>226</v>
      </c>
      <c r="D860" s="46" t="s">
        <v>2924</v>
      </c>
      <c r="E860" s="41" t="s">
        <v>12</v>
      </c>
      <c r="F860" s="47" t="s">
        <v>289</v>
      </c>
      <c r="G860" s="48" t="s">
        <v>290</v>
      </c>
      <c r="H860" s="49">
        <v>40945</v>
      </c>
      <c r="I860" s="142">
        <v>805096</v>
      </c>
      <c r="J860" s="50">
        <v>41937</v>
      </c>
      <c r="K860" s="42" t="s">
        <v>2408</v>
      </c>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c r="AQ860" s="40"/>
      <c r="AR860" s="40"/>
      <c r="AS860" s="40"/>
      <c r="AT860" s="40"/>
      <c r="AU860" s="40"/>
      <c r="AV860" s="40"/>
      <c r="AW860" s="40"/>
      <c r="AX860" s="40"/>
      <c r="AY860" s="40"/>
      <c r="AZ860" s="40"/>
      <c r="BA860" s="40"/>
      <c r="BB860" s="40"/>
      <c r="BC860" s="40"/>
      <c r="BD860" s="40"/>
      <c r="BE860" s="40"/>
      <c r="BF860" s="40"/>
      <c r="BG860" s="40"/>
      <c r="BH860" s="40"/>
      <c r="BI860" s="40"/>
      <c r="BJ860" s="40"/>
      <c r="BK860" s="40"/>
      <c r="BL860" s="40"/>
      <c r="BM860" s="40"/>
      <c r="BN860" s="40"/>
      <c r="BO860" s="40"/>
      <c r="BP860" s="40"/>
      <c r="BQ860" s="40"/>
      <c r="BR860" s="40"/>
      <c r="BS860" s="40"/>
      <c r="BT860" s="40"/>
      <c r="BU860" s="40"/>
      <c r="BV860" s="40"/>
      <c r="BW860" s="40"/>
      <c r="BX860" s="40"/>
      <c r="BY860" s="40"/>
      <c r="BZ860" s="40"/>
      <c r="CA860" s="40"/>
      <c r="CB860" s="40"/>
      <c r="CC860" s="40"/>
      <c r="CD860" s="40"/>
      <c r="CE860" s="40"/>
      <c r="CF860" s="40"/>
      <c r="CG860" s="40"/>
      <c r="CH860" s="40"/>
      <c r="CI860" s="40"/>
      <c r="CJ860" s="40"/>
      <c r="CK860" s="40"/>
      <c r="CL860" s="40"/>
      <c r="CM860" s="40"/>
      <c r="CN860" s="40"/>
      <c r="CO860" s="40"/>
      <c r="CP860" s="40"/>
      <c r="CQ860" s="40"/>
      <c r="CR860" s="40"/>
      <c r="CS860" s="40"/>
      <c r="CT860" s="40"/>
      <c r="CU860" s="40"/>
      <c r="CV860" s="40"/>
      <c r="CW860" s="40"/>
      <c r="CX860" s="40"/>
      <c r="CY860" s="40"/>
      <c r="CZ860" s="40"/>
      <c r="DA860" s="40"/>
      <c r="DB860" s="40"/>
      <c r="DC860" s="40"/>
      <c r="DD860" s="40"/>
      <c r="DE860" s="40"/>
      <c r="DF860" s="40"/>
      <c r="DG860" s="40"/>
      <c r="DH860" s="40"/>
      <c r="DI860" s="40"/>
      <c r="DJ860" s="40"/>
      <c r="DK860" s="40"/>
      <c r="DL860" s="40"/>
      <c r="DM860" s="40"/>
      <c r="DN860" s="40"/>
      <c r="DO860" s="40"/>
      <c r="DP860" s="40"/>
      <c r="DQ860" s="40"/>
      <c r="DR860" s="40"/>
      <c r="DS860" s="40"/>
      <c r="DT860" s="40"/>
      <c r="DU860" s="40"/>
      <c r="DV860" s="40"/>
      <c r="DW860" s="40"/>
      <c r="DX860" s="40"/>
      <c r="DY860" s="40"/>
      <c r="DZ860" s="40"/>
      <c r="EA860" s="40"/>
      <c r="EB860" s="40"/>
      <c r="EC860" s="40"/>
      <c r="ED860" s="40"/>
      <c r="EE860" s="40"/>
      <c r="EF860" s="40"/>
      <c r="EG860" s="40"/>
      <c r="EH860" s="40"/>
      <c r="EI860" s="40"/>
      <c r="EJ860" s="40"/>
      <c r="EK860" s="40"/>
      <c r="EL860" s="40"/>
      <c r="EM860" s="40"/>
      <c r="EN860" s="40"/>
      <c r="EO860" s="40"/>
      <c r="EP860" s="40"/>
      <c r="EQ860" s="40"/>
      <c r="ER860" s="40"/>
      <c r="ES860" s="40"/>
      <c r="ET860" s="40"/>
      <c r="EU860" s="40"/>
      <c r="EV860" s="40"/>
      <c r="EW860" s="40"/>
      <c r="EX860" s="40"/>
      <c r="EY860" s="40"/>
      <c r="EZ860" s="40"/>
      <c r="FA860" s="40"/>
      <c r="FB860" s="40"/>
      <c r="FC860" s="40"/>
      <c r="FD860" s="40"/>
      <c r="FE860" s="40"/>
      <c r="FF860" s="40"/>
      <c r="FG860" s="40"/>
      <c r="FH860" s="40"/>
      <c r="FI860" s="40"/>
      <c r="FJ860" s="40"/>
      <c r="FK860" s="40"/>
      <c r="FL860" s="40"/>
      <c r="FM860" s="40"/>
      <c r="FN860" s="40"/>
      <c r="FO860" s="40"/>
      <c r="FP860" s="40"/>
      <c r="FQ860" s="40"/>
      <c r="FR860" s="40"/>
      <c r="FS860" s="40"/>
      <c r="FT860" s="40"/>
      <c r="FU860" s="40"/>
      <c r="FV860" s="40"/>
      <c r="FW860" s="40"/>
      <c r="FX860" s="40"/>
      <c r="FY860" s="40"/>
      <c r="FZ860" s="40"/>
      <c r="GA860" s="40"/>
      <c r="GB860" s="40"/>
      <c r="GC860" s="40"/>
      <c r="GD860" s="40"/>
      <c r="GE860" s="40"/>
      <c r="GF860" s="40"/>
      <c r="GG860" s="40"/>
      <c r="GH860" s="40"/>
      <c r="GI860" s="40"/>
      <c r="GJ860" s="40"/>
      <c r="GK860" s="40"/>
      <c r="GL860" s="40"/>
      <c r="GM860" s="40"/>
      <c r="GN860" s="40"/>
      <c r="GO860" s="40"/>
      <c r="GP860" s="40"/>
      <c r="GQ860" s="40"/>
      <c r="GR860" s="40"/>
      <c r="GS860" s="40"/>
      <c r="GT860" s="40"/>
      <c r="GU860" s="40"/>
      <c r="GV860" s="40"/>
      <c r="GW860" s="40"/>
      <c r="GX860" s="40"/>
      <c r="GY860" s="40"/>
      <c r="GZ860" s="40"/>
      <c r="HA860" s="40"/>
      <c r="HB860" s="40"/>
      <c r="HC860" s="40"/>
      <c r="HD860" s="40"/>
      <c r="HE860" s="40"/>
      <c r="HF860" s="40"/>
      <c r="HG860" s="40"/>
      <c r="HH860" s="40"/>
      <c r="HI860" s="40"/>
      <c r="HJ860" s="40"/>
      <c r="HK860" s="40"/>
      <c r="HL860" s="40"/>
      <c r="HM860" s="40"/>
      <c r="HN860" s="40"/>
      <c r="HO860" s="40"/>
      <c r="HP860" s="40"/>
      <c r="HQ860" s="40"/>
      <c r="HR860" s="40"/>
      <c r="HS860" s="40"/>
      <c r="HT860" s="40"/>
      <c r="HU860" s="40"/>
      <c r="HV860" s="40"/>
      <c r="HW860" s="40"/>
      <c r="HX860" s="40"/>
      <c r="HY860" s="40"/>
      <c r="HZ860" s="40"/>
      <c r="IA860" s="40"/>
      <c r="IB860" s="40"/>
      <c r="IC860" s="40"/>
      <c r="ID860" s="40"/>
      <c r="IE860" s="40"/>
      <c r="IF860" s="40"/>
      <c r="IG860" s="40"/>
      <c r="IH860" s="40"/>
      <c r="II860" s="40"/>
    </row>
    <row r="861" spans="2:243" s="44" customFormat="1" ht="47.25" x14ac:dyDescent="0.25">
      <c r="B861" s="177"/>
      <c r="C861" s="34">
        <v>227</v>
      </c>
      <c r="D861" s="46" t="s">
        <v>2929</v>
      </c>
      <c r="E861" s="41" t="s">
        <v>12</v>
      </c>
      <c r="F861" s="47" t="s">
        <v>160</v>
      </c>
      <c r="G861" s="48" t="s">
        <v>161</v>
      </c>
      <c r="H861" s="49">
        <v>41646</v>
      </c>
      <c r="I861" s="142">
        <v>134200</v>
      </c>
      <c r="J861" s="50">
        <v>41939</v>
      </c>
      <c r="K861" s="42" t="s">
        <v>2332</v>
      </c>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c r="AQ861" s="40"/>
      <c r="AR861" s="40"/>
      <c r="AS861" s="40"/>
      <c r="AT861" s="40"/>
      <c r="AU861" s="40"/>
      <c r="AV861" s="40"/>
      <c r="AW861" s="40"/>
      <c r="AX861" s="40"/>
      <c r="AY861" s="40"/>
      <c r="AZ861" s="40"/>
      <c r="BA861" s="40"/>
      <c r="BB861" s="40"/>
      <c r="BC861" s="40"/>
      <c r="BD861" s="40"/>
      <c r="BE861" s="40"/>
      <c r="BF861" s="40"/>
      <c r="BG861" s="40"/>
      <c r="BH861" s="40"/>
      <c r="BI861" s="40"/>
      <c r="BJ861" s="40"/>
      <c r="BK861" s="40"/>
      <c r="BL861" s="40"/>
      <c r="BM861" s="40"/>
      <c r="BN861" s="40"/>
      <c r="BO861" s="40"/>
      <c r="BP861" s="40"/>
      <c r="BQ861" s="40"/>
      <c r="BR861" s="40"/>
      <c r="BS861" s="40"/>
      <c r="BT861" s="40"/>
      <c r="BU861" s="40"/>
      <c r="BV861" s="40"/>
      <c r="BW861" s="40"/>
      <c r="BX861" s="40"/>
      <c r="BY861" s="40"/>
      <c r="BZ861" s="40"/>
      <c r="CA861" s="40"/>
      <c r="CB861" s="40"/>
      <c r="CC861" s="40"/>
      <c r="CD861" s="40"/>
      <c r="CE861" s="40"/>
      <c r="CF861" s="40"/>
      <c r="CG861" s="40"/>
      <c r="CH861" s="40"/>
      <c r="CI861" s="40"/>
      <c r="CJ861" s="40"/>
      <c r="CK861" s="40"/>
      <c r="CL861" s="40"/>
      <c r="CM861" s="40"/>
      <c r="CN861" s="40"/>
      <c r="CO861" s="40"/>
      <c r="CP861" s="40"/>
      <c r="CQ861" s="40"/>
      <c r="CR861" s="40"/>
      <c r="CS861" s="40"/>
      <c r="CT861" s="40"/>
      <c r="CU861" s="40"/>
      <c r="CV861" s="40"/>
      <c r="CW861" s="40"/>
      <c r="CX861" s="40"/>
      <c r="CY861" s="40"/>
      <c r="CZ861" s="40"/>
      <c r="DA861" s="40"/>
      <c r="DB861" s="40"/>
      <c r="DC861" s="40"/>
      <c r="DD861" s="40"/>
      <c r="DE861" s="40"/>
      <c r="DF861" s="40"/>
      <c r="DG861" s="40"/>
      <c r="DH861" s="40"/>
      <c r="DI861" s="40"/>
      <c r="DJ861" s="40"/>
      <c r="DK861" s="40"/>
      <c r="DL861" s="40"/>
      <c r="DM861" s="40"/>
      <c r="DN861" s="40"/>
      <c r="DO861" s="40"/>
      <c r="DP861" s="40"/>
      <c r="DQ861" s="40"/>
      <c r="DR861" s="40"/>
      <c r="DS861" s="40"/>
      <c r="DT861" s="40"/>
      <c r="DU861" s="40"/>
      <c r="DV861" s="40"/>
      <c r="DW861" s="40"/>
      <c r="DX861" s="40"/>
      <c r="DY861" s="40"/>
      <c r="DZ861" s="40"/>
      <c r="EA861" s="40"/>
      <c r="EB861" s="40"/>
      <c r="EC861" s="40"/>
      <c r="ED861" s="40"/>
      <c r="EE861" s="40"/>
      <c r="EF861" s="40"/>
      <c r="EG861" s="40"/>
      <c r="EH861" s="40"/>
      <c r="EI861" s="40"/>
      <c r="EJ861" s="40"/>
      <c r="EK861" s="40"/>
      <c r="EL861" s="40"/>
      <c r="EM861" s="40"/>
      <c r="EN861" s="40"/>
      <c r="EO861" s="40"/>
      <c r="EP861" s="40"/>
      <c r="EQ861" s="40"/>
      <c r="ER861" s="40"/>
      <c r="ES861" s="40"/>
      <c r="ET861" s="40"/>
      <c r="EU861" s="40"/>
      <c r="EV861" s="40"/>
      <c r="EW861" s="40"/>
      <c r="EX861" s="40"/>
      <c r="EY861" s="40"/>
      <c r="EZ861" s="40"/>
      <c r="FA861" s="40"/>
      <c r="FB861" s="40"/>
      <c r="FC861" s="40"/>
      <c r="FD861" s="40"/>
      <c r="FE861" s="40"/>
      <c r="FF861" s="40"/>
      <c r="FG861" s="40"/>
      <c r="FH861" s="40"/>
      <c r="FI861" s="40"/>
      <c r="FJ861" s="40"/>
      <c r="FK861" s="40"/>
      <c r="FL861" s="40"/>
      <c r="FM861" s="40"/>
      <c r="FN861" s="40"/>
      <c r="FO861" s="40"/>
      <c r="FP861" s="40"/>
      <c r="FQ861" s="40"/>
      <c r="FR861" s="40"/>
      <c r="FS861" s="40"/>
      <c r="FT861" s="40"/>
      <c r="FU861" s="40"/>
      <c r="FV861" s="40"/>
      <c r="FW861" s="40"/>
      <c r="FX861" s="40"/>
      <c r="FY861" s="40"/>
      <c r="FZ861" s="40"/>
      <c r="GA861" s="40"/>
      <c r="GB861" s="40"/>
      <c r="GC861" s="40"/>
      <c r="GD861" s="40"/>
      <c r="GE861" s="40"/>
      <c r="GF861" s="40"/>
      <c r="GG861" s="40"/>
      <c r="GH861" s="40"/>
      <c r="GI861" s="40"/>
      <c r="GJ861" s="40"/>
      <c r="GK861" s="40"/>
      <c r="GL861" s="40"/>
      <c r="GM861" s="40"/>
      <c r="GN861" s="40"/>
      <c r="GO861" s="40"/>
      <c r="GP861" s="40"/>
      <c r="GQ861" s="40"/>
      <c r="GR861" s="40"/>
      <c r="GS861" s="40"/>
      <c r="GT861" s="40"/>
      <c r="GU861" s="40"/>
      <c r="GV861" s="40"/>
      <c r="GW861" s="40"/>
      <c r="GX861" s="40"/>
      <c r="GY861" s="40"/>
      <c r="GZ861" s="40"/>
      <c r="HA861" s="40"/>
      <c r="HB861" s="40"/>
      <c r="HC861" s="40"/>
      <c r="HD861" s="40"/>
      <c r="HE861" s="40"/>
      <c r="HF861" s="40"/>
      <c r="HG861" s="40"/>
      <c r="HH861" s="40"/>
      <c r="HI861" s="40"/>
      <c r="HJ861" s="40"/>
      <c r="HK861" s="40"/>
      <c r="HL861" s="40"/>
      <c r="HM861" s="40"/>
      <c r="HN861" s="40"/>
      <c r="HO861" s="40"/>
      <c r="HP861" s="40"/>
      <c r="HQ861" s="40"/>
      <c r="HR861" s="40"/>
      <c r="HS861" s="40"/>
      <c r="HT861" s="40"/>
      <c r="HU861" s="40"/>
      <c r="HV861" s="40"/>
      <c r="HW861" s="40"/>
      <c r="HX861" s="40"/>
      <c r="HY861" s="40"/>
      <c r="HZ861" s="40"/>
      <c r="IA861" s="40"/>
      <c r="IC861" s="40"/>
      <c r="ID861" s="40"/>
      <c r="IE861" s="40"/>
      <c r="IF861" s="40"/>
      <c r="IG861" s="40"/>
      <c r="IH861" s="40"/>
      <c r="II861" s="40"/>
    </row>
    <row r="862" spans="2:243" s="44" customFormat="1" ht="94.5" x14ac:dyDescent="0.25">
      <c r="B862" s="177"/>
      <c r="C862" s="34">
        <v>228</v>
      </c>
      <c r="D862" s="46" t="s">
        <v>3161</v>
      </c>
      <c r="E862" s="41" t="s">
        <v>12</v>
      </c>
      <c r="F862" s="47" t="s">
        <v>538</v>
      </c>
      <c r="G862" s="48" t="s">
        <v>539</v>
      </c>
      <c r="H862" s="49">
        <v>40960</v>
      </c>
      <c r="I862" s="142">
        <v>60754</v>
      </c>
      <c r="J862" s="50">
        <v>41940</v>
      </c>
      <c r="K862" s="42" t="s">
        <v>2409</v>
      </c>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c r="AQ862" s="40"/>
      <c r="AR862" s="40"/>
      <c r="AS862" s="40"/>
      <c r="AT862" s="40"/>
      <c r="AU862" s="40"/>
      <c r="AV862" s="40"/>
      <c r="AW862" s="40"/>
      <c r="AX862" s="40"/>
      <c r="AY862" s="40"/>
      <c r="AZ862" s="40"/>
      <c r="BA862" s="40"/>
      <c r="BB862" s="40"/>
      <c r="BC862" s="40"/>
      <c r="BD862" s="40"/>
      <c r="BE862" s="40"/>
      <c r="BF862" s="40"/>
      <c r="BG862" s="40"/>
      <c r="BH862" s="40"/>
      <c r="BI862" s="40"/>
      <c r="BJ862" s="40"/>
      <c r="BK862" s="40"/>
      <c r="BL862" s="40"/>
      <c r="BM862" s="40"/>
      <c r="BN862" s="40"/>
      <c r="BO862" s="40"/>
      <c r="BP862" s="40"/>
      <c r="BQ862" s="40"/>
      <c r="BR862" s="40"/>
      <c r="BS862" s="40"/>
      <c r="BT862" s="40"/>
      <c r="BU862" s="40"/>
      <c r="BV862" s="40"/>
      <c r="BW862" s="40"/>
      <c r="BX862" s="40"/>
      <c r="BY862" s="40"/>
      <c r="BZ862" s="40"/>
      <c r="CA862" s="40"/>
      <c r="CB862" s="40"/>
      <c r="CC862" s="40"/>
      <c r="CD862" s="40"/>
      <c r="CE862" s="40"/>
      <c r="CF862" s="40"/>
      <c r="CG862" s="40"/>
      <c r="CH862" s="40"/>
      <c r="CI862" s="40"/>
      <c r="CJ862" s="40"/>
      <c r="CK862" s="40"/>
      <c r="CL862" s="40"/>
      <c r="CM862" s="40"/>
      <c r="CN862" s="40"/>
      <c r="CO862" s="40"/>
      <c r="CP862" s="40"/>
      <c r="CQ862" s="40"/>
      <c r="CR862" s="40"/>
      <c r="CS862" s="40"/>
      <c r="CT862" s="40"/>
      <c r="CU862" s="40"/>
      <c r="CV862" s="40"/>
      <c r="CW862" s="40"/>
      <c r="CX862" s="40"/>
      <c r="CY862" s="40"/>
      <c r="CZ862" s="40"/>
      <c r="DA862" s="40"/>
      <c r="DB862" s="40"/>
      <c r="DC862" s="40"/>
      <c r="DD862" s="40"/>
      <c r="DE862" s="40"/>
      <c r="DF862" s="40"/>
      <c r="DG862" s="40"/>
      <c r="DH862" s="40"/>
      <c r="DI862" s="40"/>
      <c r="DJ862" s="40"/>
      <c r="DK862" s="40"/>
      <c r="DL862" s="40"/>
      <c r="DM862" s="40"/>
      <c r="DN862" s="40"/>
      <c r="DO862" s="40"/>
      <c r="DP862" s="40"/>
      <c r="DQ862" s="40"/>
      <c r="DR862" s="40"/>
      <c r="DS862" s="40"/>
      <c r="DT862" s="40"/>
      <c r="DU862" s="40"/>
      <c r="DV862" s="40"/>
      <c r="DW862" s="40"/>
      <c r="DX862" s="40"/>
      <c r="DY862" s="40"/>
      <c r="DZ862" s="40"/>
      <c r="EA862" s="40"/>
      <c r="EB862" s="40"/>
      <c r="EC862" s="40"/>
      <c r="ED862" s="40"/>
      <c r="EE862" s="40"/>
      <c r="EF862" s="40"/>
      <c r="EG862" s="40"/>
      <c r="EH862" s="40"/>
      <c r="EI862" s="40"/>
      <c r="EJ862" s="40"/>
      <c r="EK862" s="40"/>
      <c r="EL862" s="40"/>
      <c r="EM862" s="40"/>
      <c r="EN862" s="40"/>
      <c r="EO862" s="40"/>
      <c r="EP862" s="40"/>
      <c r="EQ862" s="40"/>
      <c r="ER862" s="40"/>
      <c r="ES862" s="40"/>
      <c r="ET862" s="40"/>
      <c r="EU862" s="40"/>
      <c r="EV862" s="40"/>
      <c r="EW862" s="40"/>
      <c r="EX862" s="40"/>
      <c r="EY862" s="40"/>
      <c r="EZ862" s="40"/>
      <c r="FA862" s="40"/>
      <c r="FB862" s="40"/>
      <c r="FC862" s="40"/>
      <c r="FD862" s="40"/>
      <c r="FE862" s="40"/>
      <c r="FF862" s="40"/>
      <c r="FG862" s="40"/>
      <c r="FH862" s="40"/>
      <c r="FI862" s="40"/>
      <c r="FJ862" s="40"/>
      <c r="FK862" s="40"/>
      <c r="FL862" s="40"/>
      <c r="FM862" s="40"/>
      <c r="FN862" s="40"/>
      <c r="FO862" s="40"/>
      <c r="FP862" s="40"/>
      <c r="FQ862" s="40"/>
      <c r="FR862" s="40"/>
      <c r="FS862" s="40"/>
      <c r="FT862" s="40"/>
      <c r="FU862" s="40"/>
      <c r="FV862" s="40"/>
      <c r="FW862" s="40"/>
      <c r="FX862" s="40"/>
      <c r="FY862" s="40"/>
      <c r="FZ862" s="40"/>
      <c r="GA862" s="40"/>
      <c r="GB862" s="40"/>
      <c r="GC862" s="40"/>
      <c r="GD862" s="40"/>
      <c r="GE862" s="40"/>
      <c r="GF862" s="40"/>
      <c r="GG862" s="40"/>
      <c r="GH862" s="40"/>
      <c r="GI862" s="40"/>
      <c r="GJ862" s="40"/>
      <c r="GK862" s="40"/>
      <c r="GL862" s="40"/>
      <c r="GM862" s="40"/>
      <c r="GN862" s="40"/>
      <c r="GO862" s="40"/>
      <c r="GP862" s="40"/>
      <c r="GQ862" s="40"/>
      <c r="GR862" s="40"/>
      <c r="GS862" s="40"/>
      <c r="GT862" s="40"/>
      <c r="GU862" s="40"/>
      <c r="GV862" s="40"/>
      <c r="GW862" s="40"/>
      <c r="GX862" s="40"/>
      <c r="GY862" s="40"/>
      <c r="GZ862" s="40"/>
      <c r="HA862" s="40"/>
      <c r="HB862" s="40"/>
      <c r="HC862" s="40"/>
      <c r="HD862" s="40"/>
      <c r="HE862" s="40"/>
      <c r="HF862" s="40"/>
      <c r="HG862" s="40"/>
      <c r="HH862" s="40"/>
      <c r="HI862" s="40"/>
      <c r="HJ862" s="40"/>
      <c r="HK862" s="40"/>
      <c r="HL862" s="40"/>
      <c r="HM862" s="40"/>
      <c r="HN862" s="40"/>
      <c r="HO862" s="40"/>
      <c r="HP862" s="40"/>
      <c r="HQ862" s="40"/>
      <c r="HR862" s="40"/>
      <c r="HS862" s="40"/>
      <c r="HT862" s="40"/>
      <c r="HU862" s="40"/>
      <c r="HV862" s="40"/>
      <c r="HW862" s="40"/>
      <c r="HX862" s="40"/>
      <c r="HY862" s="40"/>
      <c r="HZ862" s="40"/>
      <c r="IA862" s="40"/>
      <c r="IB862" s="40"/>
      <c r="IC862" s="40"/>
      <c r="ID862" s="40"/>
      <c r="IE862" s="40"/>
      <c r="IF862" s="40"/>
      <c r="IG862" s="40"/>
      <c r="IH862" s="40"/>
      <c r="II862" s="40"/>
    </row>
    <row r="863" spans="2:243" s="44" customFormat="1" ht="157.5" x14ac:dyDescent="0.25">
      <c r="B863" s="177"/>
      <c r="C863" s="34">
        <v>229</v>
      </c>
      <c r="D863" s="46" t="s">
        <v>3033</v>
      </c>
      <c r="E863" s="41" t="s">
        <v>67</v>
      </c>
      <c r="F863" s="47" t="s">
        <v>179</v>
      </c>
      <c r="G863" s="48" t="s">
        <v>180</v>
      </c>
      <c r="H863" s="49">
        <v>40696</v>
      </c>
      <c r="I863" s="142">
        <v>44287</v>
      </c>
      <c r="J863" s="50">
        <v>41944</v>
      </c>
      <c r="K863" s="42" t="s">
        <v>2410</v>
      </c>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c r="AQ863" s="40"/>
      <c r="AR863" s="40"/>
      <c r="AS863" s="40"/>
      <c r="AT863" s="40"/>
      <c r="AU863" s="40"/>
      <c r="AV863" s="40"/>
      <c r="AW863" s="40"/>
      <c r="AX863" s="40"/>
      <c r="AY863" s="40"/>
      <c r="AZ863" s="40"/>
      <c r="BA863" s="40"/>
      <c r="BB863" s="40"/>
      <c r="BC863" s="40"/>
      <c r="BD863" s="40"/>
      <c r="BE863" s="40"/>
      <c r="BF863" s="40"/>
      <c r="BG863" s="40"/>
      <c r="BH863" s="40"/>
      <c r="BI863" s="40"/>
      <c r="BJ863" s="40"/>
      <c r="BK863" s="40"/>
      <c r="BL863" s="40"/>
      <c r="BM863" s="40"/>
      <c r="BN863" s="40"/>
      <c r="BO863" s="40"/>
      <c r="BP863" s="40"/>
      <c r="BQ863" s="40"/>
      <c r="BR863" s="40"/>
      <c r="BS863" s="40"/>
      <c r="BT863" s="40"/>
      <c r="BU863" s="40"/>
      <c r="BV863" s="40"/>
      <c r="BW863" s="40"/>
      <c r="BX863" s="40"/>
      <c r="BY863" s="40"/>
      <c r="BZ863" s="40"/>
      <c r="CA863" s="40"/>
      <c r="CB863" s="40"/>
      <c r="CC863" s="40"/>
      <c r="CD863" s="40"/>
      <c r="CE863" s="40"/>
      <c r="CF863" s="40"/>
      <c r="CG863" s="40"/>
      <c r="CH863" s="40"/>
      <c r="CI863" s="40"/>
      <c r="CJ863" s="40"/>
      <c r="CK863" s="40"/>
      <c r="CL863" s="40"/>
      <c r="CM863" s="40"/>
      <c r="CN863" s="40"/>
      <c r="CO863" s="40"/>
      <c r="CP863" s="40"/>
      <c r="CQ863" s="40"/>
      <c r="CR863" s="40"/>
      <c r="CS863" s="40"/>
      <c r="CT863" s="40"/>
      <c r="CU863" s="40"/>
      <c r="CV863" s="40"/>
      <c r="CW863" s="40"/>
      <c r="CX863" s="40"/>
      <c r="CY863" s="40"/>
      <c r="CZ863" s="40"/>
      <c r="DA863" s="40"/>
      <c r="DB863" s="40"/>
      <c r="DC863" s="40"/>
      <c r="DD863" s="40"/>
      <c r="DE863" s="40"/>
      <c r="DF863" s="40"/>
      <c r="DG863" s="40"/>
      <c r="DH863" s="40"/>
      <c r="DI863" s="40"/>
      <c r="DJ863" s="40"/>
      <c r="DK863" s="40"/>
      <c r="DL863" s="40"/>
      <c r="DM863" s="40"/>
      <c r="DN863" s="40"/>
      <c r="DO863" s="40"/>
      <c r="DP863" s="40"/>
      <c r="DQ863" s="40"/>
      <c r="DR863" s="40"/>
      <c r="DS863" s="40"/>
      <c r="DT863" s="40"/>
      <c r="DU863" s="40"/>
      <c r="DV863" s="40"/>
      <c r="DW863" s="40"/>
      <c r="DX863" s="40"/>
      <c r="DY863" s="40"/>
      <c r="DZ863" s="40"/>
      <c r="EA863" s="40"/>
      <c r="EB863" s="40"/>
      <c r="EC863" s="40"/>
      <c r="ED863" s="40"/>
      <c r="EE863" s="40"/>
      <c r="EF863" s="40"/>
      <c r="EG863" s="40"/>
      <c r="EH863" s="40"/>
      <c r="EI863" s="40"/>
      <c r="EJ863" s="40"/>
      <c r="EK863" s="40"/>
      <c r="EL863" s="40"/>
      <c r="EM863" s="40"/>
      <c r="EN863" s="40"/>
      <c r="EO863" s="40"/>
      <c r="EP863" s="40"/>
      <c r="EQ863" s="40"/>
      <c r="ER863" s="40"/>
      <c r="ES863" s="40"/>
      <c r="ET863" s="40"/>
      <c r="EU863" s="40"/>
      <c r="EV863" s="40"/>
      <c r="EW863" s="40"/>
      <c r="EX863" s="40"/>
      <c r="EY863" s="40"/>
      <c r="EZ863" s="40"/>
      <c r="FA863" s="40"/>
      <c r="FB863" s="40"/>
      <c r="FC863" s="40"/>
      <c r="FD863" s="40"/>
      <c r="FE863" s="40"/>
      <c r="FF863" s="40"/>
      <c r="FG863" s="40"/>
      <c r="FH863" s="40"/>
      <c r="FI863" s="40"/>
      <c r="FJ863" s="40"/>
      <c r="FK863" s="40"/>
      <c r="FL863" s="40"/>
      <c r="FM863" s="40"/>
      <c r="FN863" s="40"/>
      <c r="FO863" s="40"/>
      <c r="FP863" s="40"/>
      <c r="FQ863" s="40"/>
      <c r="FR863" s="40"/>
      <c r="FS863" s="40"/>
      <c r="FT863" s="40"/>
      <c r="FU863" s="40"/>
      <c r="FV863" s="40"/>
      <c r="FW863" s="40"/>
      <c r="FX863" s="40"/>
      <c r="FY863" s="40"/>
      <c r="FZ863" s="40"/>
      <c r="GA863" s="40"/>
      <c r="GB863" s="40"/>
      <c r="GC863" s="40"/>
      <c r="GD863" s="40"/>
      <c r="GE863" s="40"/>
      <c r="GF863" s="40"/>
      <c r="GG863" s="40"/>
      <c r="GH863" s="40"/>
      <c r="GI863" s="40"/>
      <c r="GJ863" s="40"/>
      <c r="GK863" s="40"/>
      <c r="GL863" s="40"/>
      <c r="GM863" s="40"/>
      <c r="GN863" s="40"/>
      <c r="GO863" s="40"/>
      <c r="GP863" s="40"/>
      <c r="GQ863" s="40"/>
      <c r="GR863" s="40"/>
      <c r="GS863" s="40"/>
      <c r="GT863" s="40"/>
      <c r="GU863" s="40"/>
      <c r="GV863" s="40"/>
      <c r="GW863" s="40"/>
      <c r="GX863" s="40"/>
      <c r="GY863" s="40"/>
      <c r="GZ863" s="40"/>
      <c r="HA863" s="40"/>
      <c r="HB863" s="40"/>
      <c r="HC863" s="40"/>
      <c r="HD863" s="40"/>
      <c r="HE863" s="40"/>
      <c r="HF863" s="40"/>
      <c r="HG863" s="40"/>
      <c r="HH863" s="40"/>
      <c r="HI863" s="40"/>
      <c r="HJ863" s="40"/>
      <c r="HK863" s="40"/>
      <c r="HL863" s="40"/>
      <c r="HM863" s="40"/>
      <c r="HN863" s="40"/>
      <c r="HO863" s="40"/>
      <c r="HP863" s="40"/>
      <c r="HQ863" s="40"/>
      <c r="HR863" s="40"/>
      <c r="HS863" s="40"/>
      <c r="HT863" s="40"/>
      <c r="HU863" s="40"/>
      <c r="HV863" s="40"/>
      <c r="HW863" s="40"/>
      <c r="HX863" s="40"/>
      <c r="HY863" s="40"/>
      <c r="HZ863" s="40"/>
      <c r="IA863" s="40"/>
      <c r="IB863" s="40"/>
      <c r="IC863" s="40"/>
      <c r="ID863" s="40"/>
      <c r="IE863" s="40"/>
      <c r="IF863" s="40"/>
      <c r="IG863" s="40"/>
      <c r="IH863" s="40"/>
      <c r="II863" s="40"/>
    </row>
    <row r="864" spans="2:243" s="44" customFormat="1" ht="63" x14ac:dyDescent="0.25">
      <c r="B864" s="177"/>
      <c r="C864" s="34">
        <v>230</v>
      </c>
      <c r="D864" s="46" t="s">
        <v>2983</v>
      </c>
      <c r="E864" s="41" t="s">
        <v>12</v>
      </c>
      <c r="F864" s="47" t="s">
        <v>256</v>
      </c>
      <c r="G864" s="48" t="s">
        <v>257</v>
      </c>
      <c r="H864" s="49">
        <v>40263</v>
      </c>
      <c r="I864" s="142">
        <v>3783320</v>
      </c>
      <c r="J864" s="50">
        <v>41944</v>
      </c>
      <c r="K864" s="42" t="s">
        <v>2331</v>
      </c>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c r="AQ864" s="40"/>
      <c r="AR864" s="40"/>
      <c r="AS864" s="40"/>
      <c r="AT864" s="40"/>
      <c r="AU864" s="40"/>
      <c r="AV864" s="40"/>
      <c r="AW864" s="40"/>
      <c r="AX864" s="40"/>
      <c r="AY864" s="40"/>
      <c r="AZ864" s="40"/>
      <c r="BA864" s="40"/>
      <c r="BB864" s="40"/>
      <c r="BC864" s="40"/>
      <c r="BD864" s="40"/>
      <c r="BE864" s="40"/>
      <c r="BF864" s="40"/>
      <c r="BG864" s="40"/>
      <c r="BH864" s="40"/>
      <c r="BI864" s="40"/>
      <c r="BJ864" s="40"/>
      <c r="BK864" s="40"/>
      <c r="BL864" s="40"/>
      <c r="BM864" s="40"/>
      <c r="BN864" s="40"/>
      <c r="BO864" s="40"/>
      <c r="BP864" s="40"/>
      <c r="BQ864" s="40"/>
      <c r="BR864" s="40"/>
      <c r="BS864" s="40"/>
      <c r="BT864" s="40"/>
      <c r="BU864" s="40"/>
      <c r="BV864" s="40"/>
      <c r="BW864" s="40"/>
      <c r="BX864" s="40"/>
      <c r="BY864" s="40"/>
      <c r="BZ864" s="40"/>
      <c r="CA864" s="40"/>
      <c r="CB864" s="40"/>
      <c r="CC864" s="40"/>
      <c r="CD864" s="40"/>
      <c r="CE864" s="40"/>
      <c r="CF864" s="40"/>
      <c r="CG864" s="40"/>
      <c r="CH864" s="40"/>
      <c r="CI864" s="40"/>
      <c r="CJ864" s="40"/>
      <c r="CK864" s="40"/>
      <c r="CL864" s="40"/>
      <c r="CM864" s="40"/>
      <c r="CN864" s="40"/>
      <c r="CO864" s="40"/>
      <c r="CP864" s="40"/>
      <c r="CQ864" s="40"/>
      <c r="CR864" s="40"/>
      <c r="CS864" s="40"/>
      <c r="CT864" s="40"/>
      <c r="CU864" s="40"/>
      <c r="CV864" s="40"/>
      <c r="CW864" s="40"/>
      <c r="CX864" s="40"/>
      <c r="CY864" s="40"/>
      <c r="CZ864" s="40"/>
      <c r="DA864" s="40"/>
      <c r="DB864" s="40"/>
      <c r="DC864" s="40"/>
      <c r="DD864" s="40"/>
      <c r="DE864" s="40"/>
      <c r="DF864" s="40"/>
      <c r="DG864" s="40"/>
      <c r="DH864" s="40"/>
      <c r="DI864" s="40"/>
      <c r="DJ864" s="40"/>
      <c r="DK864" s="40"/>
      <c r="DL864" s="40"/>
      <c r="DM864" s="40"/>
      <c r="DN864" s="40"/>
      <c r="DO864" s="40"/>
      <c r="DP864" s="40"/>
      <c r="DQ864" s="40"/>
      <c r="DR864" s="40"/>
      <c r="DS864" s="40"/>
      <c r="DT864" s="40"/>
      <c r="DU864" s="40"/>
      <c r="DV864" s="40"/>
      <c r="DW864" s="40"/>
      <c r="DX864" s="40"/>
      <c r="DY864" s="40"/>
      <c r="DZ864" s="40"/>
      <c r="EA864" s="40"/>
      <c r="EB864" s="40"/>
      <c r="EC864" s="40"/>
      <c r="ED864" s="40"/>
      <c r="EE864" s="40"/>
      <c r="EF864" s="40"/>
      <c r="EG864" s="40"/>
      <c r="EH864" s="40"/>
      <c r="EI864" s="40"/>
      <c r="EJ864" s="40"/>
      <c r="EK864" s="40"/>
      <c r="EL864" s="40"/>
      <c r="EM864" s="40"/>
      <c r="EN864" s="40"/>
      <c r="EO864" s="40"/>
      <c r="EP864" s="40"/>
      <c r="EQ864" s="40"/>
      <c r="ER864" s="40"/>
      <c r="ES864" s="40"/>
      <c r="ET864" s="40"/>
      <c r="EU864" s="40"/>
      <c r="EV864" s="40"/>
      <c r="EW864" s="40"/>
      <c r="EX864" s="40"/>
      <c r="EY864" s="40"/>
      <c r="EZ864" s="40"/>
      <c r="FA864" s="40"/>
      <c r="FB864" s="40"/>
      <c r="FC864" s="40"/>
      <c r="FD864" s="40"/>
      <c r="FE864" s="40"/>
      <c r="FF864" s="40"/>
      <c r="FG864" s="40"/>
      <c r="FH864" s="40"/>
      <c r="FI864" s="40"/>
      <c r="FJ864" s="40"/>
      <c r="FK864" s="40"/>
      <c r="FL864" s="40"/>
      <c r="FM864" s="40"/>
      <c r="FN864" s="40"/>
      <c r="FO864" s="40"/>
      <c r="FP864" s="40"/>
      <c r="FQ864" s="40"/>
      <c r="FR864" s="40"/>
      <c r="FS864" s="40"/>
      <c r="FT864" s="40"/>
      <c r="FU864" s="40"/>
      <c r="FV864" s="40"/>
      <c r="FW864" s="40"/>
      <c r="FX864" s="40"/>
      <c r="FY864" s="40"/>
      <c r="FZ864" s="40"/>
      <c r="GA864" s="40"/>
      <c r="GB864" s="40"/>
      <c r="GC864" s="40"/>
      <c r="GD864" s="40"/>
      <c r="GE864" s="40"/>
      <c r="GF864" s="40"/>
      <c r="GG864" s="40"/>
      <c r="GH864" s="40"/>
      <c r="GI864" s="40"/>
      <c r="GJ864" s="40"/>
      <c r="GK864" s="40"/>
      <c r="GL864" s="40"/>
      <c r="GM864" s="40"/>
      <c r="GN864" s="40"/>
      <c r="GO864" s="40"/>
      <c r="GP864" s="40"/>
      <c r="GQ864" s="40"/>
      <c r="GR864" s="40"/>
      <c r="GS864" s="40"/>
      <c r="GT864" s="40"/>
      <c r="GU864" s="40"/>
      <c r="GV864" s="40"/>
      <c r="GW864" s="40"/>
      <c r="GX864" s="40"/>
      <c r="GY864" s="40"/>
      <c r="GZ864" s="40"/>
      <c r="HA864" s="40"/>
      <c r="HB864" s="40"/>
      <c r="HC864" s="40"/>
      <c r="HD864" s="40"/>
      <c r="HE864" s="40"/>
      <c r="HF864" s="40"/>
      <c r="HG864" s="40"/>
      <c r="HH864" s="40"/>
      <c r="HI864" s="40"/>
      <c r="HJ864" s="40"/>
      <c r="HK864" s="40"/>
      <c r="HL864" s="40"/>
      <c r="HM864" s="40"/>
      <c r="HN864" s="40"/>
      <c r="HO864" s="40"/>
      <c r="HP864" s="40"/>
      <c r="HQ864" s="40"/>
      <c r="HR864" s="40"/>
      <c r="HS864" s="40"/>
      <c r="HT864" s="40"/>
      <c r="HU864" s="40"/>
      <c r="HV864" s="40"/>
      <c r="HW864" s="40"/>
      <c r="HX864" s="40"/>
      <c r="HY864" s="40"/>
      <c r="HZ864" s="40"/>
      <c r="IA864" s="40"/>
      <c r="IB864" s="33"/>
    </row>
    <row r="865" spans="2:243" s="44" customFormat="1" ht="47.25" x14ac:dyDescent="0.25">
      <c r="B865" s="177"/>
      <c r="C865" s="34">
        <v>231</v>
      </c>
      <c r="D865" s="46" t="s">
        <v>2916</v>
      </c>
      <c r="E865" s="41" t="s">
        <v>480</v>
      </c>
      <c r="F865" s="47" t="s">
        <v>698</v>
      </c>
      <c r="G865" s="48" t="s">
        <v>699</v>
      </c>
      <c r="H865" s="49">
        <v>40785</v>
      </c>
      <c r="I865" s="142">
        <v>73034</v>
      </c>
      <c r="J865" s="50">
        <v>41947</v>
      </c>
      <c r="K865" s="42" t="s">
        <v>2242</v>
      </c>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c r="AQ865" s="40"/>
      <c r="AR865" s="40"/>
      <c r="AS865" s="40"/>
      <c r="AT865" s="40"/>
      <c r="AU865" s="40"/>
      <c r="AV865" s="40"/>
      <c r="AW865" s="40"/>
      <c r="AX865" s="40"/>
      <c r="AY865" s="40"/>
      <c r="AZ865" s="40"/>
      <c r="BA865" s="40"/>
      <c r="BB865" s="40"/>
      <c r="BC865" s="40"/>
      <c r="BD865" s="40"/>
      <c r="BE865" s="40"/>
      <c r="BF865" s="40"/>
      <c r="BG865" s="40"/>
      <c r="BH865" s="40"/>
      <c r="BI865" s="40"/>
      <c r="BJ865" s="40"/>
      <c r="BK865" s="40"/>
      <c r="BL865" s="40"/>
      <c r="BM865" s="40"/>
      <c r="BN865" s="40"/>
      <c r="BO865" s="40"/>
      <c r="BP865" s="40"/>
      <c r="BQ865" s="40"/>
      <c r="BR865" s="40"/>
      <c r="BS865" s="40"/>
      <c r="BT865" s="40"/>
      <c r="BU865" s="40"/>
      <c r="BV865" s="40"/>
      <c r="BW865" s="40"/>
      <c r="BX865" s="40"/>
      <c r="BY865" s="40"/>
      <c r="BZ865" s="40"/>
      <c r="CA865" s="40"/>
      <c r="CB865" s="40"/>
      <c r="CC865" s="40"/>
      <c r="CD865" s="40"/>
      <c r="CE865" s="40"/>
      <c r="CF865" s="40"/>
      <c r="CG865" s="40"/>
      <c r="CH865" s="40"/>
      <c r="CI865" s="40"/>
      <c r="CJ865" s="40"/>
      <c r="CK865" s="40"/>
      <c r="CL865" s="40"/>
      <c r="CM865" s="40"/>
      <c r="CN865" s="40"/>
      <c r="CO865" s="40"/>
      <c r="CP865" s="40"/>
      <c r="CQ865" s="40"/>
      <c r="CR865" s="40"/>
      <c r="CS865" s="40"/>
      <c r="CT865" s="40"/>
      <c r="CU865" s="40"/>
      <c r="CV865" s="40"/>
      <c r="CW865" s="40"/>
      <c r="CX865" s="40"/>
      <c r="CY865" s="40"/>
      <c r="CZ865" s="40"/>
      <c r="DA865" s="40"/>
      <c r="DB865" s="40"/>
      <c r="DC865" s="40"/>
      <c r="DD865" s="40"/>
      <c r="DE865" s="40"/>
      <c r="DF865" s="40"/>
      <c r="DG865" s="40"/>
      <c r="DH865" s="40"/>
      <c r="DI865" s="40"/>
      <c r="DJ865" s="40"/>
      <c r="DK865" s="40"/>
      <c r="DL865" s="40"/>
      <c r="DM865" s="40"/>
      <c r="DN865" s="40"/>
      <c r="DO865" s="40"/>
      <c r="DP865" s="40"/>
      <c r="DQ865" s="40"/>
      <c r="DR865" s="40"/>
      <c r="DS865" s="40"/>
      <c r="DT865" s="40"/>
      <c r="DU865" s="40"/>
      <c r="DV865" s="40"/>
      <c r="DW865" s="40"/>
      <c r="DX865" s="40"/>
      <c r="DY865" s="40"/>
      <c r="DZ865" s="40"/>
      <c r="EA865" s="40"/>
      <c r="EB865" s="40"/>
      <c r="EC865" s="40"/>
      <c r="ED865" s="40"/>
      <c r="EE865" s="40"/>
      <c r="EF865" s="40"/>
      <c r="EG865" s="40"/>
      <c r="EH865" s="40"/>
      <c r="EI865" s="40"/>
      <c r="EJ865" s="40"/>
      <c r="EK865" s="40"/>
      <c r="EL865" s="40"/>
      <c r="EM865" s="40"/>
      <c r="EN865" s="40"/>
      <c r="EO865" s="40"/>
      <c r="EP865" s="40"/>
      <c r="EQ865" s="40"/>
      <c r="ER865" s="40"/>
      <c r="ES865" s="40"/>
      <c r="ET865" s="40"/>
      <c r="EU865" s="40"/>
      <c r="EV865" s="40"/>
      <c r="EW865" s="40"/>
      <c r="EX865" s="40"/>
      <c r="EY865" s="40"/>
      <c r="EZ865" s="40"/>
      <c r="FA865" s="40"/>
      <c r="FB865" s="40"/>
      <c r="FC865" s="40"/>
      <c r="FD865" s="40"/>
      <c r="FE865" s="40"/>
      <c r="FF865" s="40"/>
      <c r="FG865" s="40"/>
      <c r="FH865" s="40"/>
      <c r="FI865" s="40"/>
      <c r="FJ865" s="40"/>
      <c r="FK865" s="40"/>
      <c r="FL865" s="40"/>
      <c r="FM865" s="40"/>
      <c r="FN865" s="40"/>
      <c r="FO865" s="40"/>
      <c r="FP865" s="40"/>
      <c r="FQ865" s="40"/>
      <c r="FR865" s="40"/>
      <c r="FS865" s="40"/>
      <c r="FT865" s="40"/>
      <c r="FU865" s="40"/>
      <c r="FV865" s="40"/>
      <c r="FW865" s="40"/>
      <c r="FX865" s="40"/>
      <c r="FY865" s="40"/>
      <c r="FZ865" s="40"/>
      <c r="GA865" s="40"/>
      <c r="GB865" s="40"/>
      <c r="GC865" s="40"/>
      <c r="GD865" s="40"/>
      <c r="GE865" s="40"/>
      <c r="GF865" s="40"/>
      <c r="GG865" s="40"/>
      <c r="GH865" s="40"/>
      <c r="GI865" s="40"/>
      <c r="GJ865" s="40"/>
      <c r="GK865" s="40"/>
      <c r="GL865" s="40"/>
      <c r="GM865" s="40"/>
      <c r="GN865" s="40"/>
      <c r="GO865" s="40"/>
      <c r="GP865" s="40"/>
      <c r="GQ865" s="40"/>
      <c r="GR865" s="40"/>
      <c r="GS865" s="40"/>
      <c r="GT865" s="40"/>
      <c r="GU865" s="40"/>
      <c r="GV865" s="40"/>
      <c r="GW865" s="40"/>
      <c r="GX865" s="40"/>
      <c r="GY865" s="40"/>
      <c r="GZ865" s="40"/>
      <c r="HA865" s="40"/>
      <c r="HB865" s="40"/>
      <c r="HC865" s="40"/>
      <c r="HD865" s="40"/>
      <c r="HE865" s="40"/>
      <c r="HF865" s="40"/>
      <c r="HG865" s="40"/>
      <c r="HH865" s="40"/>
      <c r="HI865" s="40"/>
      <c r="HJ865" s="40"/>
      <c r="HK865" s="40"/>
      <c r="HL865" s="40"/>
      <c r="HM865" s="40"/>
      <c r="HN865" s="40"/>
      <c r="HO865" s="40"/>
      <c r="HP865" s="40"/>
      <c r="HQ865" s="40"/>
      <c r="HR865" s="40"/>
      <c r="HS865" s="40"/>
      <c r="HT865" s="40"/>
      <c r="HU865" s="40"/>
      <c r="HV865" s="40"/>
      <c r="HW865" s="40"/>
      <c r="HX865" s="40"/>
      <c r="HY865" s="40"/>
      <c r="HZ865" s="40"/>
      <c r="IA865" s="40"/>
      <c r="IB865" s="40"/>
      <c r="IC865" s="40"/>
      <c r="ID865" s="40"/>
      <c r="IE865" s="40"/>
      <c r="IF865" s="40"/>
      <c r="IG865" s="40"/>
      <c r="IH865" s="40"/>
      <c r="II865" s="40"/>
    </row>
    <row r="866" spans="2:243" s="44" customFormat="1" ht="47.25" x14ac:dyDescent="0.25">
      <c r="B866" s="177"/>
      <c r="C866" s="34">
        <v>232</v>
      </c>
      <c r="D866" s="46" t="s">
        <v>2983</v>
      </c>
      <c r="E866" s="41" t="s">
        <v>12</v>
      </c>
      <c r="F866" s="47" t="s">
        <v>195</v>
      </c>
      <c r="G866" s="48" t="s">
        <v>196</v>
      </c>
      <c r="H866" s="49">
        <v>41906</v>
      </c>
      <c r="I866" s="142">
        <v>2946250</v>
      </c>
      <c r="J866" s="50">
        <v>41948</v>
      </c>
      <c r="K866" s="42" t="s">
        <v>2411</v>
      </c>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c r="AQ866" s="40"/>
      <c r="AR866" s="40"/>
      <c r="AS866" s="40"/>
      <c r="AT866" s="40"/>
      <c r="AU866" s="40"/>
      <c r="AV866" s="40"/>
      <c r="AW866" s="40"/>
      <c r="AX866" s="40"/>
      <c r="AY866" s="40"/>
      <c r="AZ866" s="40"/>
      <c r="BA866" s="40"/>
      <c r="BB866" s="40"/>
      <c r="BC866" s="40"/>
      <c r="BD866" s="40"/>
      <c r="BE866" s="40"/>
      <c r="BF866" s="40"/>
      <c r="BG866" s="40"/>
      <c r="BH866" s="40"/>
      <c r="BI866" s="40"/>
      <c r="BJ866" s="40"/>
      <c r="BK866" s="40"/>
      <c r="BL866" s="40"/>
      <c r="BM866" s="40"/>
      <c r="BN866" s="40"/>
      <c r="BO866" s="40"/>
      <c r="BP866" s="40"/>
      <c r="BQ866" s="40"/>
      <c r="BR866" s="40"/>
      <c r="BS866" s="40"/>
      <c r="BT866" s="40"/>
      <c r="BU866" s="40"/>
      <c r="BV866" s="40"/>
      <c r="BW866" s="40"/>
      <c r="BX866" s="40"/>
      <c r="BY866" s="40"/>
      <c r="BZ866" s="40"/>
      <c r="CA866" s="40"/>
      <c r="CB866" s="40"/>
      <c r="CC866" s="40"/>
      <c r="CD866" s="40"/>
      <c r="CE866" s="40"/>
      <c r="CF866" s="40"/>
      <c r="CG866" s="40"/>
      <c r="CH866" s="40"/>
      <c r="CI866" s="40"/>
      <c r="CJ866" s="40"/>
      <c r="CK866" s="40"/>
      <c r="CL866" s="40"/>
      <c r="CM866" s="40"/>
      <c r="CN866" s="40"/>
      <c r="CO866" s="40"/>
      <c r="CP866" s="40"/>
      <c r="CQ866" s="40"/>
      <c r="CR866" s="40"/>
      <c r="CS866" s="40"/>
      <c r="CT866" s="40"/>
      <c r="CU866" s="40"/>
      <c r="CV866" s="40"/>
      <c r="CW866" s="40"/>
      <c r="CX866" s="40"/>
      <c r="CY866" s="40"/>
      <c r="CZ866" s="40"/>
      <c r="DA866" s="40"/>
      <c r="DB866" s="40"/>
      <c r="DC866" s="40"/>
      <c r="DD866" s="40"/>
      <c r="DE866" s="40"/>
      <c r="DF866" s="40"/>
      <c r="DG866" s="40"/>
      <c r="DH866" s="40"/>
      <c r="DI866" s="40"/>
      <c r="DJ866" s="40"/>
      <c r="DK866" s="40"/>
      <c r="DL866" s="40"/>
      <c r="DM866" s="40"/>
      <c r="DN866" s="40"/>
      <c r="DO866" s="40"/>
      <c r="DP866" s="40"/>
      <c r="DQ866" s="40"/>
      <c r="DR866" s="40"/>
      <c r="DS866" s="40"/>
      <c r="DT866" s="40"/>
      <c r="DU866" s="40"/>
      <c r="DV866" s="40"/>
      <c r="DW866" s="40"/>
      <c r="DX866" s="40"/>
      <c r="DY866" s="40"/>
      <c r="DZ866" s="40"/>
      <c r="EA866" s="40"/>
      <c r="EB866" s="40"/>
      <c r="EC866" s="40"/>
      <c r="ED866" s="40"/>
      <c r="EE866" s="40"/>
      <c r="EF866" s="40"/>
      <c r="EG866" s="40"/>
      <c r="EH866" s="40"/>
      <c r="EI866" s="40"/>
      <c r="EJ866" s="40"/>
      <c r="EK866" s="40"/>
      <c r="EL866" s="40"/>
      <c r="EM866" s="40"/>
      <c r="EN866" s="40"/>
      <c r="EO866" s="40"/>
      <c r="EP866" s="40"/>
      <c r="EQ866" s="40"/>
      <c r="ER866" s="40"/>
      <c r="ES866" s="40"/>
      <c r="ET866" s="40"/>
      <c r="EU866" s="40"/>
      <c r="EV866" s="40"/>
      <c r="EW866" s="40"/>
      <c r="EX866" s="40"/>
      <c r="EY866" s="40"/>
      <c r="EZ866" s="40"/>
      <c r="FA866" s="40"/>
      <c r="FB866" s="40"/>
      <c r="FC866" s="40"/>
      <c r="FD866" s="40"/>
      <c r="FE866" s="40"/>
      <c r="FF866" s="40"/>
      <c r="FG866" s="40"/>
      <c r="FH866" s="40"/>
      <c r="FI866" s="40"/>
      <c r="FJ866" s="40"/>
      <c r="FK866" s="40"/>
      <c r="FL866" s="40"/>
      <c r="FM866" s="40"/>
      <c r="FN866" s="40"/>
      <c r="FO866" s="40"/>
      <c r="FP866" s="40"/>
      <c r="FQ866" s="40"/>
      <c r="FR866" s="40"/>
      <c r="FS866" s="40"/>
      <c r="FT866" s="40"/>
      <c r="FU866" s="40"/>
      <c r="FV866" s="40"/>
      <c r="FW866" s="40"/>
      <c r="FX866" s="40"/>
      <c r="FY866" s="40"/>
      <c r="FZ866" s="40"/>
      <c r="GA866" s="40"/>
      <c r="GB866" s="40"/>
      <c r="GC866" s="40"/>
      <c r="GD866" s="40"/>
      <c r="GE866" s="40"/>
      <c r="GF866" s="40"/>
      <c r="GG866" s="40"/>
      <c r="GH866" s="40"/>
      <c r="GI866" s="40"/>
      <c r="GJ866" s="40"/>
      <c r="GK866" s="40"/>
      <c r="GL866" s="40"/>
      <c r="GM866" s="40"/>
      <c r="GN866" s="40"/>
      <c r="GO866" s="40"/>
      <c r="GP866" s="40"/>
      <c r="GQ866" s="40"/>
      <c r="GR866" s="40"/>
      <c r="GS866" s="40"/>
      <c r="GT866" s="40"/>
      <c r="GU866" s="40"/>
      <c r="GV866" s="40"/>
      <c r="GW866" s="40"/>
      <c r="GX866" s="40"/>
      <c r="GY866" s="40"/>
      <c r="GZ866" s="40"/>
      <c r="HA866" s="40"/>
      <c r="HB866" s="40"/>
      <c r="HC866" s="40"/>
      <c r="HD866" s="40"/>
      <c r="HE866" s="40"/>
      <c r="HF866" s="40"/>
      <c r="HG866" s="40"/>
      <c r="HH866" s="40"/>
      <c r="HI866" s="40"/>
      <c r="HJ866" s="40"/>
      <c r="HK866" s="40"/>
      <c r="HL866" s="40"/>
      <c r="HM866" s="40"/>
      <c r="HN866" s="40"/>
      <c r="HO866" s="40"/>
      <c r="HP866" s="40"/>
      <c r="HQ866" s="40"/>
      <c r="HR866" s="40"/>
      <c r="HS866" s="40"/>
      <c r="HT866" s="40"/>
      <c r="HU866" s="40"/>
      <c r="HV866" s="40"/>
      <c r="HW866" s="40"/>
      <c r="HX866" s="40"/>
      <c r="HY866" s="40"/>
      <c r="HZ866" s="40"/>
      <c r="IA866" s="40"/>
      <c r="IB866" s="33"/>
      <c r="IC866" s="40"/>
      <c r="ID866" s="40"/>
      <c r="IE866" s="40"/>
      <c r="IF866" s="40"/>
      <c r="IG866" s="40"/>
      <c r="IH866" s="40"/>
      <c r="II866" s="40"/>
    </row>
    <row r="867" spans="2:243" s="44" customFormat="1" ht="94.5" x14ac:dyDescent="0.25">
      <c r="B867" s="177"/>
      <c r="C867" s="34">
        <v>233</v>
      </c>
      <c r="D867" s="46" t="s">
        <v>2889</v>
      </c>
      <c r="E867" s="41" t="s">
        <v>4</v>
      </c>
      <c r="F867" s="47" t="s">
        <v>310</v>
      </c>
      <c r="G867" s="48" t="s">
        <v>311</v>
      </c>
      <c r="H867" s="49">
        <v>41162</v>
      </c>
      <c r="I867" s="142">
        <v>150000</v>
      </c>
      <c r="J867" s="50">
        <v>41948</v>
      </c>
      <c r="K867" s="42" t="s">
        <v>1995</v>
      </c>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c r="AQ867" s="40"/>
      <c r="AR867" s="40"/>
      <c r="AS867" s="40"/>
      <c r="AT867" s="40"/>
      <c r="AU867" s="40"/>
      <c r="AV867" s="40"/>
      <c r="AW867" s="40"/>
      <c r="AX867" s="40"/>
      <c r="AY867" s="40"/>
      <c r="AZ867" s="40"/>
      <c r="BA867" s="40"/>
      <c r="BB867" s="40"/>
      <c r="BC867" s="40"/>
      <c r="BD867" s="40"/>
      <c r="BE867" s="40"/>
      <c r="BF867" s="40"/>
      <c r="BG867" s="40"/>
      <c r="BH867" s="40"/>
      <c r="BI867" s="40"/>
      <c r="BJ867" s="40"/>
      <c r="BK867" s="40"/>
      <c r="BL867" s="40"/>
      <c r="BM867" s="40"/>
      <c r="BN867" s="40"/>
      <c r="BO867" s="40"/>
      <c r="BP867" s="40"/>
      <c r="BQ867" s="40"/>
      <c r="BR867" s="40"/>
      <c r="BS867" s="40"/>
      <c r="BT867" s="40"/>
      <c r="BU867" s="40"/>
      <c r="BV867" s="40"/>
      <c r="BW867" s="40"/>
      <c r="BX867" s="40"/>
      <c r="BY867" s="40"/>
      <c r="BZ867" s="40"/>
      <c r="CA867" s="40"/>
      <c r="CB867" s="40"/>
      <c r="CC867" s="40"/>
      <c r="CD867" s="40"/>
      <c r="CE867" s="40"/>
      <c r="CF867" s="40"/>
      <c r="CG867" s="40"/>
      <c r="CH867" s="40"/>
      <c r="CI867" s="40"/>
      <c r="CJ867" s="40"/>
      <c r="CK867" s="40"/>
      <c r="CL867" s="40"/>
      <c r="CM867" s="40"/>
      <c r="CN867" s="40"/>
      <c r="CO867" s="40"/>
      <c r="CP867" s="40"/>
      <c r="CQ867" s="40"/>
      <c r="CR867" s="40"/>
      <c r="CS867" s="40"/>
      <c r="CT867" s="40"/>
      <c r="CU867" s="40"/>
      <c r="CV867" s="40"/>
      <c r="CW867" s="40"/>
      <c r="CX867" s="40"/>
      <c r="CY867" s="40"/>
      <c r="CZ867" s="40"/>
      <c r="DA867" s="40"/>
      <c r="DB867" s="40"/>
      <c r="DC867" s="40"/>
      <c r="DD867" s="40"/>
      <c r="DE867" s="40"/>
      <c r="DF867" s="40"/>
      <c r="DG867" s="40"/>
      <c r="DH867" s="40"/>
      <c r="DI867" s="40"/>
      <c r="DJ867" s="40"/>
      <c r="DK867" s="40"/>
      <c r="DL867" s="40"/>
      <c r="DM867" s="40"/>
      <c r="DN867" s="40"/>
      <c r="DO867" s="40"/>
      <c r="DP867" s="40"/>
      <c r="DQ867" s="40"/>
      <c r="DR867" s="40"/>
      <c r="DS867" s="40"/>
      <c r="DT867" s="40"/>
      <c r="DU867" s="40"/>
      <c r="DV867" s="40"/>
      <c r="DW867" s="40"/>
      <c r="DX867" s="40"/>
      <c r="DY867" s="40"/>
      <c r="DZ867" s="40"/>
      <c r="EA867" s="40"/>
      <c r="EB867" s="40"/>
      <c r="EC867" s="40"/>
      <c r="ED867" s="40"/>
      <c r="EE867" s="40"/>
      <c r="EF867" s="40"/>
      <c r="EG867" s="40"/>
      <c r="EH867" s="40"/>
      <c r="EI867" s="40"/>
      <c r="EJ867" s="40"/>
      <c r="EK867" s="40"/>
      <c r="EL867" s="40"/>
      <c r="EM867" s="40"/>
      <c r="EN867" s="40"/>
      <c r="EO867" s="40"/>
      <c r="EP867" s="40"/>
      <c r="EQ867" s="40"/>
      <c r="ER867" s="40"/>
      <c r="ES867" s="40"/>
      <c r="ET867" s="40"/>
      <c r="EU867" s="40"/>
      <c r="EV867" s="40"/>
      <c r="EW867" s="40"/>
      <c r="EX867" s="40"/>
      <c r="EY867" s="40"/>
      <c r="EZ867" s="40"/>
      <c r="FA867" s="40"/>
      <c r="FB867" s="40"/>
      <c r="FC867" s="40"/>
      <c r="FD867" s="40"/>
      <c r="FE867" s="40"/>
      <c r="FF867" s="40"/>
      <c r="FG867" s="40"/>
      <c r="FH867" s="40"/>
      <c r="FI867" s="40"/>
      <c r="FJ867" s="40"/>
      <c r="FK867" s="40"/>
      <c r="FL867" s="40"/>
      <c r="FM867" s="40"/>
      <c r="FN867" s="40"/>
      <c r="FO867" s="40"/>
      <c r="FP867" s="40"/>
      <c r="FQ867" s="40"/>
      <c r="FR867" s="40"/>
      <c r="FS867" s="40"/>
      <c r="FT867" s="40"/>
      <c r="FU867" s="40"/>
      <c r="FV867" s="40"/>
      <c r="FW867" s="40"/>
      <c r="FX867" s="40"/>
      <c r="FY867" s="40"/>
      <c r="FZ867" s="40"/>
      <c r="GA867" s="40"/>
      <c r="GB867" s="40"/>
      <c r="GC867" s="40"/>
      <c r="GD867" s="40"/>
      <c r="GE867" s="40"/>
      <c r="GF867" s="40"/>
      <c r="GG867" s="40"/>
      <c r="GH867" s="40"/>
      <c r="GI867" s="40"/>
      <c r="GJ867" s="40"/>
      <c r="GK867" s="40"/>
      <c r="GL867" s="40"/>
      <c r="GM867" s="40"/>
      <c r="GN867" s="40"/>
      <c r="GO867" s="40"/>
      <c r="GP867" s="40"/>
      <c r="GQ867" s="40"/>
      <c r="GR867" s="40"/>
      <c r="GS867" s="40"/>
      <c r="GT867" s="40"/>
      <c r="GU867" s="40"/>
      <c r="GV867" s="40"/>
      <c r="GW867" s="40"/>
      <c r="GX867" s="40"/>
      <c r="GY867" s="40"/>
      <c r="GZ867" s="40"/>
      <c r="HA867" s="40"/>
      <c r="HB867" s="40"/>
      <c r="HC867" s="40"/>
      <c r="HD867" s="40"/>
      <c r="HE867" s="40"/>
      <c r="HF867" s="40"/>
      <c r="HG867" s="40"/>
      <c r="HH867" s="40"/>
      <c r="HI867" s="40"/>
      <c r="HJ867" s="40"/>
      <c r="HK867" s="40"/>
      <c r="HL867" s="40"/>
      <c r="HM867" s="40"/>
      <c r="HN867" s="40"/>
      <c r="HO867" s="40"/>
      <c r="HP867" s="40"/>
      <c r="HQ867" s="40"/>
      <c r="HR867" s="40"/>
      <c r="HS867" s="40"/>
      <c r="HT867" s="40"/>
      <c r="HU867" s="40"/>
      <c r="HV867" s="40"/>
      <c r="HW867" s="40"/>
      <c r="HX867" s="40"/>
      <c r="HY867" s="40"/>
      <c r="HZ867" s="40"/>
      <c r="IA867" s="40"/>
      <c r="IC867" s="40"/>
      <c r="ID867" s="40"/>
      <c r="IE867" s="40"/>
      <c r="IF867" s="40"/>
      <c r="IG867" s="40"/>
      <c r="IH867" s="40"/>
      <c r="II867" s="40"/>
    </row>
    <row r="868" spans="2:243" s="44" customFormat="1" ht="94.5" x14ac:dyDescent="0.25">
      <c r="B868" s="177"/>
      <c r="C868" s="34">
        <v>234</v>
      </c>
      <c r="D868" s="46" t="s">
        <v>3162</v>
      </c>
      <c r="E868" s="41" t="s">
        <v>12</v>
      </c>
      <c r="F868" s="47" t="s">
        <v>122</v>
      </c>
      <c r="G868" s="48" t="s">
        <v>124</v>
      </c>
      <c r="H868" s="49">
        <v>41537</v>
      </c>
      <c r="I868" s="142">
        <v>159204</v>
      </c>
      <c r="J868" s="50">
        <v>41948</v>
      </c>
      <c r="K868" s="42" t="s">
        <v>2412</v>
      </c>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c r="AQ868" s="40"/>
      <c r="AR868" s="40"/>
      <c r="AS868" s="40"/>
      <c r="AT868" s="40"/>
      <c r="AU868" s="40"/>
      <c r="AV868" s="40"/>
      <c r="AW868" s="40"/>
      <c r="AX868" s="40"/>
      <c r="AY868" s="40"/>
      <c r="AZ868" s="40"/>
      <c r="BA868" s="40"/>
      <c r="BB868" s="40"/>
      <c r="BC868" s="40"/>
      <c r="BD868" s="40"/>
      <c r="BE868" s="40"/>
      <c r="BF868" s="40"/>
      <c r="BG868" s="40"/>
      <c r="BH868" s="40"/>
      <c r="BI868" s="40"/>
      <c r="BJ868" s="40"/>
      <c r="BK868" s="40"/>
      <c r="BL868" s="40"/>
      <c r="BM868" s="40"/>
      <c r="BN868" s="40"/>
      <c r="BO868" s="40"/>
      <c r="BP868" s="40"/>
      <c r="BQ868" s="40"/>
      <c r="BR868" s="40"/>
      <c r="BS868" s="40"/>
      <c r="BT868" s="40"/>
      <c r="BU868" s="40"/>
      <c r="BV868" s="40"/>
      <c r="BW868" s="40"/>
      <c r="BX868" s="40"/>
      <c r="BY868" s="40"/>
      <c r="BZ868" s="40"/>
      <c r="CA868" s="40"/>
      <c r="CB868" s="40"/>
      <c r="CC868" s="40"/>
      <c r="CD868" s="40"/>
      <c r="CE868" s="40"/>
      <c r="CF868" s="40"/>
      <c r="CG868" s="40"/>
      <c r="CH868" s="40"/>
      <c r="CI868" s="40"/>
      <c r="CJ868" s="40"/>
      <c r="CK868" s="40"/>
      <c r="CL868" s="40"/>
      <c r="CM868" s="40"/>
      <c r="CN868" s="40"/>
      <c r="CO868" s="40"/>
      <c r="CP868" s="40"/>
      <c r="CQ868" s="40"/>
      <c r="CR868" s="40"/>
      <c r="CS868" s="40"/>
      <c r="CT868" s="40"/>
      <c r="CU868" s="40"/>
      <c r="CV868" s="40"/>
      <c r="CW868" s="40"/>
      <c r="CX868" s="40"/>
      <c r="CY868" s="40"/>
      <c r="CZ868" s="40"/>
      <c r="DA868" s="40"/>
      <c r="DB868" s="40"/>
      <c r="DC868" s="40"/>
      <c r="DD868" s="40"/>
      <c r="DE868" s="40"/>
      <c r="DF868" s="40"/>
      <c r="DG868" s="40"/>
      <c r="DH868" s="40"/>
      <c r="DI868" s="40"/>
      <c r="DJ868" s="40"/>
      <c r="DK868" s="40"/>
      <c r="DL868" s="40"/>
      <c r="DM868" s="40"/>
      <c r="DN868" s="40"/>
      <c r="DO868" s="40"/>
      <c r="DP868" s="40"/>
      <c r="DQ868" s="40"/>
      <c r="DR868" s="40"/>
      <c r="DS868" s="40"/>
      <c r="DT868" s="40"/>
      <c r="DU868" s="40"/>
      <c r="DV868" s="40"/>
      <c r="DW868" s="40"/>
      <c r="DX868" s="40"/>
      <c r="DY868" s="40"/>
      <c r="DZ868" s="40"/>
      <c r="EA868" s="40"/>
      <c r="EB868" s="40"/>
      <c r="EC868" s="40"/>
      <c r="ED868" s="40"/>
      <c r="EE868" s="40"/>
      <c r="EF868" s="40"/>
      <c r="EG868" s="40"/>
      <c r="EH868" s="40"/>
      <c r="EI868" s="40"/>
      <c r="EJ868" s="40"/>
      <c r="EK868" s="40"/>
      <c r="EL868" s="40"/>
      <c r="EM868" s="40"/>
      <c r="EN868" s="40"/>
      <c r="EO868" s="40"/>
      <c r="EP868" s="40"/>
      <c r="EQ868" s="40"/>
      <c r="ER868" s="40"/>
      <c r="ES868" s="40"/>
      <c r="ET868" s="40"/>
      <c r="EU868" s="40"/>
      <c r="EV868" s="40"/>
      <c r="EW868" s="40"/>
      <c r="EX868" s="40"/>
      <c r="EY868" s="40"/>
      <c r="EZ868" s="40"/>
      <c r="FA868" s="40"/>
      <c r="FB868" s="40"/>
      <c r="FC868" s="40"/>
      <c r="FD868" s="40"/>
      <c r="FE868" s="40"/>
      <c r="FF868" s="40"/>
      <c r="FG868" s="40"/>
      <c r="FH868" s="40"/>
      <c r="FI868" s="40"/>
      <c r="FJ868" s="40"/>
      <c r="FK868" s="40"/>
      <c r="FL868" s="40"/>
      <c r="FM868" s="40"/>
      <c r="FN868" s="40"/>
      <c r="FO868" s="40"/>
      <c r="FP868" s="40"/>
      <c r="FQ868" s="40"/>
      <c r="FR868" s="40"/>
      <c r="FS868" s="40"/>
      <c r="FT868" s="40"/>
      <c r="FU868" s="40"/>
      <c r="FV868" s="40"/>
      <c r="FW868" s="40"/>
      <c r="FX868" s="40"/>
      <c r="FY868" s="40"/>
      <c r="FZ868" s="40"/>
      <c r="GA868" s="40"/>
      <c r="GB868" s="40"/>
      <c r="GC868" s="40"/>
      <c r="GD868" s="40"/>
      <c r="GE868" s="40"/>
      <c r="GF868" s="40"/>
      <c r="GG868" s="40"/>
      <c r="GH868" s="40"/>
      <c r="GI868" s="40"/>
      <c r="GJ868" s="40"/>
      <c r="GK868" s="40"/>
      <c r="GL868" s="40"/>
      <c r="GM868" s="40"/>
      <c r="GN868" s="40"/>
      <c r="GO868" s="40"/>
      <c r="GP868" s="40"/>
      <c r="GQ868" s="40"/>
      <c r="GR868" s="40"/>
      <c r="GS868" s="40"/>
      <c r="GT868" s="40"/>
      <c r="GU868" s="40"/>
      <c r="GV868" s="40"/>
      <c r="GW868" s="40"/>
      <c r="GX868" s="40"/>
      <c r="GY868" s="40"/>
      <c r="GZ868" s="40"/>
      <c r="HA868" s="40"/>
      <c r="HB868" s="40"/>
      <c r="HC868" s="40"/>
      <c r="HD868" s="40"/>
      <c r="HE868" s="40"/>
      <c r="HF868" s="40"/>
      <c r="HG868" s="40"/>
      <c r="HH868" s="40"/>
      <c r="HI868" s="40"/>
      <c r="HJ868" s="40"/>
      <c r="HK868" s="40"/>
      <c r="HL868" s="40"/>
      <c r="HM868" s="40"/>
      <c r="HN868" s="40"/>
      <c r="HO868" s="40"/>
      <c r="HP868" s="40"/>
      <c r="HQ868" s="40"/>
      <c r="HR868" s="40"/>
      <c r="HS868" s="40"/>
      <c r="HT868" s="40"/>
      <c r="HU868" s="40"/>
      <c r="HV868" s="40"/>
      <c r="HW868" s="40"/>
      <c r="HX868" s="40"/>
      <c r="HY868" s="40"/>
      <c r="HZ868" s="40"/>
      <c r="IA868" s="40"/>
      <c r="IC868" s="40"/>
      <c r="ID868" s="40"/>
      <c r="IE868" s="40"/>
      <c r="IF868" s="40"/>
      <c r="IG868" s="40"/>
      <c r="IH868" s="40"/>
      <c r="II868" s="40"/>
    </row>
    <row r="869" spans="2:243" s="44" customFormat="1" ht="78.75" x14ac:dyDescent="0.25">
      <c r="B869" s="177"/>
      <c r="C869" s="34">
        <v>235</v>
      </c>
      <c r="D869" s="46" t="s">
        <v>3163</v>
      </c>
      <c r="E869" s="41" t="s">
        <v>15</v>
      </c>
      <c r="F869" s="47" t="s">
        <v>588</v>
      </c>
      <c r="G869" s="48" t="s">
        <v>589</v>
      </c>
      <c r="H869" s="49">
        <v>41767</v>
      </c>
      <c r="I869" s="142">
        <v>490750</v>
      </c>
      <c r="J869" s="50">
        <v>41950</v>
      </c>
      <c r="K869" s="42" t="s">
        <v>2413</v>
      </c>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c r="AQ869" s="40"/>
      <c r="AR869" s="40"/>
      <c r="AS869" s="40"/>
      <c r="AT869" s="40"/>
      <c r="AU869" s="40"/>
      <c r="AV869" s="40"/>
      <c r="AW869" s="40"/>
      <c r="AX869" s="40"/>
      <c r="AY869" s="40"/>
      <c r="AZ869" s="40"/>
      <c r="BA869" s="40"/>
      <c r="BB869" s="40"/>
      <c r="BC869" s="40"/>
      <c r="BD869" s="40"/>
      <c r="BE869" s="40"/>
      <c r="BF869" s="40"/>
      <c r="BG869" s="40"/>
      <c r="BH869" s="40"/>
      <c r="BI869" s="40"/>
      <c r="BJ869" s="40"/>
      <c r="BK869" s="40"/>
      <c r="BL869" s="40"/>
      <c r="BM869" s="40"/>
      <c r="BN869" s="40"/>
      <c r="BO869" s="40"/>
      <c r="BP869" s="40"/>
      <c r="BQ869" s="40"/>
      <c r="BR869" s="40"/>
      <c r="BS869" s="40"/>
      <c r="BT869" s="40"/>
      <c r="BU869" s="40"/>
      <c r="BV869" s="40"/>
      <c r="BW869" s="40"/>
      <c r="BX869" s="40"/>
      <c r="BY869" s="40"/>
      <c r="BZ869" s="40"/>
      <c r="CA869" s="40"/>
      <c r="CB869" s="40"/>
      <c r="CC869" s="40"/>
      <c r="CD869" s="40"/>
      <c r="CE869" s="40"/>
      <c r="CF869" s="40"/>
      <c r="CG869" s="40"/>
      <c r="CH869" s="40"/>
      <c r="CI869" s="40"/>
      <c r="CJ869" s="40"/>
      <c r="CK869" s="40"/>
      <c r="CL869" s="40"/>
      <c r="CM869" s="40"/>
      <c r="CN869" s="40"/>
      <c r="CO869" s="40"/>
      <c r="CP869" s="40"/>
      <c r="CQ869" s="40"/>
      <c r="CR869" s="40"/>
      <c r="CS869" s="40"/>
      <c r="CT869" s="40"/>
      <c r="CU869" s="40"/>
      <c r="CV869" s="40"/>
      <c r="CW869" s="40"/>
      <c r="CX869" s="40"/>
      <c r="CY869" s="40"/>
      <c r="CZ869" s="40"/>
      <c r="DA869" s="40"/>
      <c r="DB869" s="40"/>
      <c r="DC869" s="40"/>
      <c r="DD869" s="40"/>
      <c r="DE869" s="40"/>
      <c r="DF869" s="40"/>
      <c r="DG869" s="40"/>
      <c r="DH869" s="40"/>
      <c r="DI869" s="40"/>
      <c r="DJ869" s="40"/>
      <c r="DK869" s="40"/>
      <c r="DL869" s="40"/>
      <c r="DM869" s="40"/>
      <c r="DN869" s="40"/>
      <c r="DO869" s="40"/>
      <c r="DP869" s="40"/>
      <c r="DQ869" s="40"/>
      <c r="DR869" s="40"/>
      <c r="DS869" s="40"/>
      <c r="DT869" s="40"/>
      <c r="DU869" s="40"/>
      <c r="DV869" s="40"/>
      <c r="DW869" s="40"/>
      <c r="DX869" s="40"/>
      <c r="DY869" s="40"/>
      <c r="DZ869" s="40"/>
      <c r="EA869" s="40"/>
      <c r="EB869" s="40"/>
      <c r="EC869" s="40"/>
      <c r="ED869" s="40"/>
      <c r="EE869" s="40"/>
      <c r="EF869" s="40"/>
      <c r="EG869" s="40"/>
      <c r="EH869" s="40"/>
      <c r="EI869" s="40"/>
      <c r="EJ869" s="40"/>
      <c r="EK869" s="40"/>
      <c r="EL869" s="40"/>
      <c r="EM869" s="40"/>
      <c r="EN869" s="40"/>
      <c r="EO869" s="40"/>
      <c r="EP869" s="40"/>
      <c r="EQ869" s="40"/>
      <c r="ER869" s="40"/>
      <c r="ES869" s="40"/>
      <c r="ET869" s="40"/>
      <c r="EU869" s="40"/>
      <c r="EV869" s="40"/>
      <c r="EW869" s="40"/>
      <c r="EX869" s="40"/>
      <c r="EY869" s="40"/>
      <c r="EZ869" s="40"/>
      <c r="FA869" s="40"/>
      <c r="FB869" s="40"/>
      <c r="FC869" s="40"/>
      <c r="FD869" s="40"/>
      <c r="FE869" s="40"/>
      <c r="FF869" s="40"/>
      <c r="FG869" s="40"/>
      <c r="FH869" s="40"/>
      <c r="FI869" s="40"/>
      <c r="FJ869" s="40"/>
      <c r="FK869" s="40"/>
      <c r="FL869" s="40"/>
      <c r="FM869" s="40"/>
      <c r="FN869" s="40"/>
      <c r="FO869" s="40"/>
      <c r="FP869" s="40"/>
      <c r="FQ869" s="40"/>
      <c r="FR869" s="40"/>
      <c r="FS869" s="40"/>
      <c r="FT869" s="40"/>
      <c r="FU869" s="40"/>
      <c r="FV869" s="40"/>
      <c r="FW869" s="40"/>
      <c r="FX869" s="40"/>
      <c r="FY869" s="40"/>
      <c r="FZ869" s="40"/>
      <c r="GA869" s="40"/>
      <c r="GB869" s="40"/>
      <c r="GC869" s="40"/>
      <c r="GD869" s="40"/>
      <c r="GE869" s="40"/>
      <c r="GF869" s="40"/>
      <c r="GG869" s="40"/>
      <c r="GH869" s="40"/>
      <c r="GI869" s="40"/>
      <c r="GJ869" s="40"/>
      <c r="GK869" s="40"/>
      <c r="GL869" s="40"/>
      <c r="GM869" s="40"/>
      <c r="GN869" s="40"/>
      <c r="GO869" s="40"/>
      <c r="GP869" s="40"/>
      <c r="GQ869" s="40"/>
      <c r="GR869" s="40"/>
      <c r="GS869" s="40"/>
      <c r="GT869" s="40"/>
      <c r="GU869" s="40"/>
      <c r="GV869" s="40"/>
      <c r="GW869" s="40"/>
      <c r="GX869" s="40"/>
      <c r="GY869" s="40"/>
      <c r="GZ869" s="40"/>
      <c r="HA869" s="40"/>
      <c r="HB869" s="40"/>
      <c r="HC869" s="40"/>
      <c r="HD869" s="40"/>
      <c r="HE869" s="40"/>
      <c r="HF869" s="40"/>
      <c r="HG869" s="40"/>
      <c r="HH869" s="40"/>
      <c r="HI869" s="40"/>
      <c r="HJ869" s="40"/>
      <c r="HK869" s="40"/>
      <c r="HL869" s="40"/>
      <c r="HM869" s="40"/>
      <c r="HN869" s="40"/>
      <c r="HO869" s="40"/>
      <c r="HP869" s="40"/>
      <c r="HQ869" s="40"/>
      <c r="HR869" s="40"/>
      <c r="HS869" s="40"/>
      <c r="HT869" s="40"/>
      <c r="HU869" s="40"/>
      <c r="HV869" s="40"/>
      <c r="HW869" s="40"/>
      <c r="HX869" s="40"/>
      <c r="HY869" s="40"/>
      <c r="HZ869" s="40"/>
      <c r="IA869" s="40"/>
      <c r="IC869" s="40"/>
      <c r="ID869" s="40"/>
      <c r="IE869" s="40"/>
      <c r="IF869" s="40"/>
      <c r="IG869" s="40"/>
      <c r="IH869" s="40"/>
      <c r="II869" s="40"/>
    </row>
    <row r="870" spans="2:243" s="44" customFormat="1" ht="110.25" x14ac:dyDescent="0.25">
      <c r="B870" s="177"/>
      <c r="C870" s="34">
        <v>236</v>
      </c>
      <c r="D870" s="46" t="s">
        <v>3034</v>
      </c>
      <c r="E870" s="41" t="s">
        <v>12</v>
      </c>
      <c r="F870" s="47" t="s">
        <v>455</v>
      </c>
      <c r="G870" s="48" t="s">
        <v>456</v>
      </c>
      <c r="H870" s="49">
        <v>41239</v>
      </c>
      <c r="I870" s="142">
        <v>211356</v>
      </c>
      <c r="J870" s="50">
        <v>41953</v>
      </c>
      <c r="K870" s="42" t="s">
        <v>2414</v>
      </c>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c r="AQ870" s="40"/>
      <c r="AR870" s="40"/>
      <c r="AS870" s="40"/>
      <c r="AT870" s="40"/>
      <c r="AU870" s="40"/>
      <c r="AV870" s="40"/>
      <c r="AW870" s="40"/>
      <c r="AX870" s="40"/>
      <c r="AY870" s="40"/>
      <c r="AZ870" s="40"/>
      <c r="BA870" s="40"/>
      <c r="BB870" s="40"/>
      <c r="BC870" s="40"/>
      <c r="BD870" s="40"/>
      <c r="BE870" s="40"/>
      <c r="BF870" s="40"/>
      <c r="BG870" s="40"/>
      <c r="BH870" s="40"/>
      <c r="BI870" s="40"/>
      <c r="BJ870" s="40"/>
      <c r="BK870" s="40"/>
      <c r="BL870" s="40"/>
      <c r="BM870" s="40"/>
      <c r="BN870" s="40"/>
      <c r="BO870" s="40"/>
      <c r="BP870" s="40"/>
      <c r="BQ870" s="40"/>
      <c r="BR870" s="40"/>
      <c r="BS870" s="40"/>
      <c r="BT870" s="40"/>
      <c r="BU870" s="40"/>
      <c r="BV870" s="40"/>
      <c r="BW870" s="40"/>
      <c r="BX870" s="40"/>
      <c r="BY870" s="40"/>
      <c r="BZ870" s="40"/>
      <c r="CA870" s="40"/>
      <c r="CB870" s="40"/>
      <c r="CC870" s="40"/>
      <c r="CD870" s="40"/>
      <c r="CE870" s="40"/>
      <c r="CF870" s="40"/>
      <c r="CG870" s="40"/>
      <c r="CH870" s="40"/>
      <c r="CI870" s="40"/>
      <c r="CJ870" s="40"/>
      <c r="CK870" s="40"/>
      <c r="CL870" s="40"/>
      <c r="CM870" s="40"/>
      <c r="CN870" s="40"/>
      <c r="CO870" s="40"/>
      <c r="CP870" s="40"/>
      <c r="CQ870" s="40"/>
      <c r="CR870" s="40"/>
      <c r="CS870" s="40"/>
      <c r="CT870" s="40"/>
      <c r="CU870" s="40"/>
      <c r="CV870" s="40"/>
      <c r="CW870" s="40"/>
      <c r="CX870" s="40"/>
      <c r="CY870" s="40"/>
      <c r="CZ870" s="40"/>
      <c r="DA870" s="40"/>
      <c r="DB870" s="40"/>
      <c r="DC870" s="40"/>
      <c r="DD870" s="40"/>
      <c r="DE870" s="40"/>
      <c r="DF870" s="40"/>
      <c r="DG870" s="40"/>
      <c r="DH870" s="40"/>
      <c r="DI870" s="40"/>
      <c r="DJ870" s="40"/>
      <c r="DK870" s="40"/>
      <c r="DL870" s="40"/>
      <c r="DM870" s="40"/>
      <c r="DN870" s="40"/>
      <c r="DO870" s="40"/>
      <c r="DP870" s="40"/>
      <c r="DQ870" s="40"/>
      <c r="DR870" s="40"/>
      <c r="DS870" s="40"/>
      <c r="DT870" s="40"/>
      <c r="DU870" s="40"/>
      <c r="DV870" s="40"/>
      <c r="DW870" s="40"/>
      <c r="DX870" s="40"/>
      <c r="DY870" s="40"/>
      <c r="DZ870" s="40"/>
      <c r="EA870" s="40"/>
      <c r="EB870" s="40"/>
      <c r="EC870" s="40"/>
      <c r="ED870" s="40"/>
      <c r="EE870" s="40"/>
      <c r="EF870" s="40"/>
      <c r="EG870" s="40"/>
      <c r="EH870" s="40"/>
      <c r="EI870" s="40"/>
      <c r="EJ870" s="40"/>
      <c r="EK870" s="40"/>
      <c r="EL870" s="40"/>
      <c r="EM870" s="40"/>
      <c r="EN870" s="40"/>
      <c r="EO870" s="40"/>
      <c r="EP870" s="40"/>
      <c r="EQ870" s="40"/>
      <c r="ER870" s="40"/>
      <c r="ES870" s="40"/>
      <c r="ET870" s="40"/>
      <c r="EU870" s="40"/>
      <c r="EV870" s="40"/>
      <c r="EW870" s="40"/>
      <c r="EX870" s="40"/>
      <c r="EY870" s="40"/>
      <c r="EZ870" s="40"/>
      <c r="FA870" s="40"/>
      <c r="FB870" s="40"/>
      <c r="FC870" s="40"/>
      <c r="FD870" s="40"/>
      <c r="FE870" s="40"/>
      <c r="FF870" s="40"/>
      <c r="FG870" s="40"/>
      <c r="FH870" s="40"/>
      <c r="FI870" s="40"/>
      <c r="FJ870" s="40"/>
      <c r="FK870" s="40"/>
      <c r="FL870" s="40"/>
      <c r="FM870" s="40"/>
      <c r="FN870" s="40"/>
      <c r="FO870" s="40"/>
      <c r="FP870" s="40"/>
      <c r="FQ870" s="40"/>
      <c r="FR870" s="40"/>
      <c r="FS870" s="40"/>
      <c r="FT870" s="40"/>
      <c r="FU870" s="40"/>
      <c r="FV870" s="40"/>
      <c r="FW870" s="40"/>
      <c r="FX870" s="40"/>
      <c r="FY870" s="40"/>
      <c r="FZ870" s="40"/>
      <c r="GA870" s="40"/>
      <c r="GB870" s="40"/>
      <c r="GC870" s="40"/>
      <c r="GD870" s="40"/>
      <c r="GE870" s="40"/>
      <c r="GF870" s="40"/>
      <c r="GG870" s="40"/>
      <c r="GH870" s="40"/>
      <c r="GI870" s="40"/>
      <c r="GJ870" s="40"/>
      <c r="GK870" s="40"/>
      <c r="GL870" s="40"/>
      <c r="GM870" s="40"/>
      <c r="GN870" s="40"/>
      <c r="GO870" s="40"/>
      <c r="GP870" s="40"/>
      <c r="GQ870" s="40"/>
      <c r="GR870" s="40"/>
      <c r="GS870" s="40"/>
      <c r="GT870" s="40"/>
      <c r="GU870" s="40"/>
      <c r="GV870" s="40"/>
      <c r="GW870" s="40"/>
      <c r="GX870" s="40"/>
      <c r="GY870" s="40"/>
      <c r="GZ870" s="40"/>
      <c r="HA870" s="40"/>
      <c r="HB870" s="40"/>
      <c r="HC870" s="40"/>
      <c r="HD870" s="40"/>
      <c r="HE870" s="40"/>
      <c r="HF870" s="40"/>
      <c r="HG870" s="40"/>
      <c r="HH870" s="40"/>
      <c r="HI870" s="40"/>
      <c r="HJ870" s="40"/>
      <c r="HK870" s="40"/>
      <c r="HL870" s="40"/>
      <c r="HM870" s="40"/>
      <c r="HN870" s="40"/>
      <c r="HO870" s="40"/>
      <c r="HP870" s="40"/>
      <c r="HQ870" s="40"/>
      <c r="HR870" s="40"/>
      <c r="HS870" s="40"/>
      <c r="HT870" s="40"/>
      <c r="HU870" s="40"/>
      <c r="HV870" s="40"/>
      <c r="HW870" s="40"/>
      <c r="HX870" s="40"/>
      <c r="HY870" s="40"/>
      <c r="HZ870" s="40"/>
      <c r="IA870" s="40"/>
      <c r="IC870" s="40"/>
      <c r="ID870" s="40"/>
      <c r="IE870" s="40"/>
      <c r="IF870" s="40"/>
      <c r="IG870" s="40"/>
      <c r="IH870" s="40"/>
      <c r="II870" s="40"/>
    </row>
    <row r="871" spans="2:243" s="44" customFormat="1" ht="63" x14ac:dyDescent="0.25">
      <c r="B871" s="177"/>
      <c r="C871" s="34">
        <v>237</v>
      </c>
      <c r="D871" s="35" t="s">
        <v>3016</v>
      </c>
      <c r="E871" s="35" t="s">
        <v>1246</v>
      </c>
      <c r="F871" s="35" t="s">
        <v>1867</v>
      </c>
      <c r="G871" s="35" t="s">
        <v>4616</v>
      </c>
      <c r="H871" s="37">
        <v>41954</v>
      </c>
      <c r="I871" s="133">
        <v>24920</v>
      </c>
      <c r="J871" s="38">
        <v>41954</v>
      </c>
      <c r="K871" s="42" t="s">
        <v>2415</v>
      </c>
      <c r="IB871" s="40"/>
      <c r="IC871" s="40"/>
      <c r="ID871" s="40"/>
      <c r="IE871" s="40"/>
      <c r="IF871" s="40"/>
      <c r="IG871" s="40"/>
      <c r="IH871" s="40"/>
      <c r="II871" s="40"/>
    </row>
    <row r="872" spans="2:243" s="44" customFormat="1" ht="63" x14ac:dyDescent="0.25">
      <c r="B872" s="177"/>
      <c r="C872" s="34">
        <v>238</v>
      </c>
      <c r="D872" s="46" t="s">
        <v>2945</v>
      </c>
      <c r="E872" s="41" t="s">
        <v>395</v>
      </c>
      <c r="F872" s="47" t="s">
        <v>396</v>
      </c>
      <c r="G872" s="151" t="s">
        <v>4285</v>
      </c>
      <c r="H872" s="152">
        <v>41930</v>
      </c>
      <c r="I872" s="142">
        <v>50000</v>
      </c>
      <c r="J872" s="50">
        <v>41954</v>
      </c>
      <c r="K872" s="42" t="s">
        <v>1973</v>
      </c>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c r="AQ872" s="40"/>
      <c r="AR872" s="40"/>
      <c r="AS872" s="40"/>
      <c r="AT872" s="40"/>
      <c r="AU872" s="40"/>
      <c r="AV872" s="40"/>
      <c r="AW872" s="40"/>
      <c r="AX872" s="40"/>
      <c r="AY872" s="40"/>
      <c r="AZ872" s="40"/>
      <c r="BA872" s="40"/>
      <c r="BB872" s="40"/>
      <c r="BC872" s="40"/>
      <c r="BD872" s="40"/>
      <c r="BE872" s="40"/>
      <c r="BF872" s="40"/>
      <c r="BG872" s="40"/>
      <c r="BH872" s="40"/>
      <c r="BI872" s="40"/>
      <c r="BJ872" s="40"/>
      <c r="BK872" s="40"/>
      <c r="BL872" s="40"/>
      <c r="BM872" s="40"/>
      <c r="BN872" s="40"/>
      <c r="BO872" s="40"/>
      <c r="BP872" s="40"/>
      <c r="BQ872" s="40"/>
      <c r="BR872" s="40"/>
      <c r="BS872" s="40"/>
      <c r="BT872" s="40"/>
      <c r="BU872" s="40"/>
      <c r="BV872" s="40"/>
      <c r="BW872" s="40"/>
      <c r="BX872" s="40"/>
      <c r="BY872" s="40"/>
      <c r="BZ872" s="40"/>
      <c r="CA872" s="40"/>
      <c r="CB872" s="40"/>
      <c r="CC872" s="40"/>
      <c r="CD872" s="40"/>
      <c r="CE872" s="40"/>
      <c r="CF872" s="40"/>
      <c r="CG872" s="40"/>
      <c r="CH872" s="40"/>
      <c r="CI872" s="40"/>
      <c r="CJ872" s="40"/>
      <c r="CK872" s="40"/>
      <c r="CL872" s="40"/>
      <c r="CM872" s="40"/>
      <c r="CN872" s="40"/>
      <c r="CO872" s="40"/>
      <c r="CP872" s="40"/>
      <c r="CQ872" s="40"/>
      <c r="CR872" s="40"/>
      <c r="CS872" s="40"/>
      <c r="CT872" s="40"/>
      <c r="CU872" s="40"/>
      <c r="CV872" s="40"/>
      <c r="CW872" s="40"/>
      <c r="CX872" s="40"/>
      <c r="CY872" s="40"/>
      <c r="CZ872" s="40"/>
      <c r="DA872" s="40"/>
      <c r="DB872" s="40"/>
      <c r="DC872" s="40"/>
      <c r="DD872" s="40"/>
      <c r="DE872" s="40"/>
      <c r="DF872" s="40"/>
      <c r="DG872" s="40"/>
      <c r="DH872" s="40"/>
      <c r="DI872" s="40"/>
      <c r="DJ872" s="40"/>
      <c r="DK872" s="40"/>
      <c r="DL872" s="40"/>
      <c r="DM872" s="40"/>
      <c r="DN872" s="40"/>
      <c r="DO872" s="40"/>
      <c r="DP872" s="40"/>
      <c r="DQ872" s="40"/>
      <c r="DR872" s="40"/>
      <c r="DS872" s="40"/>
      <c r="DT872" s="40"/>
      <c r="DU872" s="40"/>
      <c r="DV872" s="40"/>
      <c r="DW872" s="40"/>
      <c r="DX872" s="40"/>
      <c r="DY872" s="40"/>
      <c r="DZ872" s="40"/>
      <c r="EA872" s="40"/>
      <c r="EB872" s="40"/>
      <c r="EC872" s="40"/>
      <c r="ED872" s="40"/>
      <c r="EE872" s="40"/>
      <c r="EF872" s="40"/>
      <c r="EG872" s="40"/>
      <c r="EH872" s="40"/>
      <c r="EI872" s="40"/>
      <c r="EJ872" s="40"/>
      <c r="EK872" s="40"/>
      <c r="EL872" s="40"/>
      <c r="EM872" s="40"/>
      <c r="EN872" s="40"/>
      <c r="EO872" s="40"/>
      <c r="EP872" s="40"/>
      <c r="EQ872" s="40"/>
      <c r="ER872" s="40"/>
      <c r="ES872" s="40"/>
      <c r="ET872" s="40"/>
      <c r="EU872" s="40"/>
      <c r="EV872" s="40"/>
      <c r="EW872" s="40"/>
      <c r="EX872" s="40"/>
      <c r="EY872" s="40"/>
      <c r="EZ872" s="40"/>
      <c r="FA872" s="40"/>
      <c r="FB872" s="40"/>
      <c r="FC872" s="40"/>
      <c r="FD872" s="40"/>
      <c r="FE872" s="40"/>
      <c r="FF872" s="40"/>
      <c r="FG872" s="40"/>
      <c r="FH872" s="40"/>
      <c r="FI872" s="40"/>
      <c r="FJ872" s="40"/>
      <c r="FK872" s="40"/>
      <c r="FL872" s="40"/>
      <c r="FM872" s="40"/>
      <c r="FN872" s="40"/>
      <c r="FO872" s="40"/>
      <c r="FP872" s="40"/>
      <c r="FQ872" s="40"/>
      <c r="FR872" s="40"/>
      <c r="FS872" s="40"/>
      <c r="FT872" s="40"/>
      <c r="FU872" s="40"/>
      <c r="FV872" s="40"/>
      <c r="FW872" s="40"/>
      <c r="FX872" s="40"/>
      <c r="FY872" s="40"/>
      <c r="FZ872" s="40"/>
      <c r="GA872" s="40"/>
      <c r="GB872" s="40"/>
      <c r="GC872" s="40"/>
      <c r="GD872" s="40"/>
      <c r="GE872" s="40"/>
      <c r="GF872" s="40"/>
      <c r="GG872" s="40"/>
      <c r="GH872" s="40"/>
      <c r="GI872" s="40"/>
      <c r="GJ872" s="40"/>
      <c r="GK872" s="40"/>
      <c r="GL872" s="40"/>
      <c r="GM872" s="40"/>
      <c r="GN872" s="40"/>
      <c r="GO872" s="40"/>
      <c r="GP872" s="40"/>
      <c r="GQ872" s="40"/>
      <c r="GR872" s="40"/>
      <c r="GS872" s="40"/>
      <c r="GT872" s="40"/>
      <c r="GU872" s="40"/>
      <c r="GV872" s="40"/>
      <c r="GW872" s="40"/>
      <c r="GX872" s="40"/>
      <c r="GY872" s="40"/>
      <c r="GZ872" s="40"/>
      <c r="HA872" s="40"/>
      <c r="HB872" s="40"/>
      <c r="HC872" s="40"/>
      <c r="HD872" s="40"/>
      <c r="HE872" s="40"/>
      <c r="HF872" s="40"/>
      <c r="HG872" s="40"/>
      <c r="HH872" s="40"/>
      <c r="HI872" s="40"/>
      <c r="HJ872" s="40"/>
      <c r="HK872" s="40"/>
      <c r="HL872" s="40"/>
      <c r="HM872" s="40"/>
      <c r="HN872" s="40"/>
      <c r="HO872" s="40"/>
      <c r="HP872" s="40"/>
      <c r="HQ872" s="40"/>
      <c r="HR872" s="40"/>
      <c r="HS872" s="40"/>
      <c r="HT872" s="40"/>
      <c r="HU872" s="40"/>
      <c r="HV872" s="40"/>
      <c r="HW872" s="40"/>
      <c r="HX872" s="40"/>
      <c r="HY872" s="40"/>
      <c r="HZ872" s="40"/>
      <c r="IA872" s="40"/>
      <c r="IB872" s="40"/>
      <c r="IC872" s="40"/>
      <c r="ID872" s="40"/>
      <c r="IE872" s="40"/>
      <c r="IF872" s="40"/>
      <c r="IG872" s="40"/>
      <c r="IH872" s="40"/>
      <c r="II872" s="40"/>
    </row>
    <row r="873" spans="2:243" s="44" customFormat="1" ht="47.25" x14ac:dyDescent="0.25">
      <c r="B873" s="177"/>
      <c r="C873" s="34">
        <v>239</v>
      </c>
      <c r="D873" s="35" t="s">
        <v>2834</v>
      </c>
      <c r="E873" s="35" t="s">
        <v>1240</v>
      </c>
      <c r="F873" s="35" t="s">
        <v>1845</v>
      </c>
      <c r="G873" s="35" t="s">
        <v>4417</v>
      </c>
      <c r="H873" s="37">
        <v>41954</v>
      </c>
      <c r="I873" s="133">
        <v>18705</v>
      </c>
      <c r="J873" s="38">
        <v>41954</v>
      </c>
      <c r="K873" s="42" t="s">
        <v>2416</v>
      </c>
      <c r="IB873" s="40"/>
      <c r="IC873" s="40"/>
      <c r="ID873" s="40"/>
      <c r="IE873" s="40"/>
      <c r="IF873" s="40"/>
      <c r="IG873" s="40"/>
      <c r="IH873" s="40"/>
      <c r="II873" s="40"/>
    </row>
    <row r="874" spans="2:243" s="44" customFormat="1" ht="63" x14ac:dyDescent="0.25">
      <c r="B874" s="177"/>
      <c r="C874" s="34">
        <v>240</v>
      </c>
      <c r="D874" s="35" t="s">
        <v>3016</v>
      </c>
      <c r="E874" s="35" t="s">
        <v>1240</v>
      </c>
      <c r="F874" s="35" t="s">
        <v>1845</v>
      </c>
      <c r="G874" s="35" t="s">
        <v>4418</v>
      </c>
      <c r="H874" s="37">
        <v>41954</v>
      </c>
      <c r="I874" s="133">
        <v>64245</v>
      </c>
      <c r="J874" s="38">
        <v>41954</v>
      </c>
      <c r="K874" s="42" t="s">
        <v>2417</v>
      </c>
      <c r="IB874" s="40"/>
      <c r="IC874" s="40"/>
      <c r="ID874" s="40"/>
      <c r="IE874" s="40"/>
      <c r="IF874" s="40"/>
      <c r="IG874" s="40"/>
      <c r="IH874" s="40"/>
      <c r="II874" s="40"/>
    </row>
    <row r="875" spans="2:243" s="44" customFormat="1" ht="47.25" x14ac:dyDescent="0.25">
      <c r="B875" s="177"/>
      <c r="C875" s="34">
        <v>241</v>
      </c>
      <c r="D875" s="35" t="s">
        <v>3014</v>
      </c>
      <c r="E875" s="35" t="s">
        <v>1243</v>
      </c>
      <c r="F875" s="35" t="s">
        <v>1868</v>
      </c>
      <c r="G875" s="35" t="s">
        <v>4419</v>
      </c>
      <c r="H875" s="37">
        <v>41954</v>
      </c>
      <c r="I875" s="133">
        <v>19836.37</v>
      </c>
      <c r="J875" s="38">
        <v>41954</v>
      </c>
      <c r="K875" s="42" t="s">
        <v>2418</v>
      </c>
      <c r="IB875" s="40"/>
      <c r="IC875" s="40"/>
      <c r="ID875" s="40"/>
      <c r="IE875" s="40"/>
      <c r="IF875" s="40"/>
      <c r="IG875" s="40"/>
      <c r="IH875" s="40"/>
      <c r="II875" s="40"/>
    </row>
    <row r="876" spans="2:243" s="44" customFormat="1" ht="94.5" x14ac:dyDescent="0.25">
      <c r="B876" s="177"/>
      <c r="C876" s="34">
        <v>242</v>
      </c>
      <c r="D876" s="46" t="s">
        <v>3055</v>
      </c>
      <c r="E876" s="41" t="s">
        <v>12</v>
      </c>
      <c r="F876" s="47" t="s">
        <v>227</v>
      </c>
      <c r="G876" s="48" t="s">
        <v>228</v>
      </c>
      <c r="H876" s="49">
        <v>41934</v>
      </c>
      <c r="I876" s="142">
        <v>107743</v>
      </c>
      <c r="J876" s="50">
        <v>41957</v>
      </c>
      <c r="K876" s="42" t="s">
        <v>2419</v>
      </c>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c r="AQ876" s="40"/>
      <c r="AR876" s="40"/>
      <c r="AS876" s="40"/>
      <c r="AT876" s="40"/>
      <c r="AU876" s="40"/>
      <c r="AV876" s="40"/>
      <c r="AW876" s="40"/>
      <c r="AX876" s="40"/>
      <c r="AY876" s="40"/>
      <c r="AZ876" s="40"/>
      <c r="BA876" s="40"/>
      <c r="BB876" s="40"/>
      <c r="BC876" s="40"/>
      <c r="BD876" s="40"/>
      <c r="BE876" s="40"/>
      <c r="BF876" s="40"/>
      <c r="BG876" s="40"/>
      <c r="BH876" s="40"/>
      <c r="BI876" s="40"/>
      <c r="BJ876" s="40"/>
      <c r="BK876" s="40"/>
      <c r="BL876" s="40"/>
      <c r="BM876" s="40"/>
      <c r="BN876" s="40"/>
      <c r="BO876" s="40"/>
      <c r="BP876" s="40"/>
      <c r="BQ876" s="40"/>
      <c r="BR876" s="40"/>
      <c r="BS876" s="40"/>
      <c r="BT876" s="40"/>
      <c r="BU876" s="40"/>
      <c r="BV876" s="40"/>
      <c r="BW876" s="40"/>
      <c r="BX876" s="40"/>
      <c r="BY876" s="40"/>
      <c r="BZ876" s="40"/>
      <c r="CA876" s="40"/>
      <c r="CB876" s="40"/>
      <c r="CC876" s="40"/>
      <c r="CD876" s="40"/>
      <c r="CE876" s="40"/>
      <c r="CF876" s="40"/>
      <c r="CG876" s="40"/>
      <c r="CH876" s="40"/>
      <c r="CI876" s="40"/>
      <c r="CJ876" s="40"/>
      <c r="CK876" s="40"/>
      <c r="CL876" s="40"/>
      <c r="CM876" s="40"/>
      <c r="CN876" s="40"/>
      <c r="CO876" s="40"/>
      <c r="CP876" s="40"/>
      <c r="CQ876" s="40"/>
      <c r="CR876" s="40"/>
      <c r="CS876" s="40"/>
      <c r="CT876" s="40"/>
      <c r="CU876" s="40"/>
      <c r="CV876" s="40"/>
      <c r="CW876" s="40"/>
      <c r="CX876" s="40"/>
      <c r="CY876" s="40"/>
      <c r="CZ876" s="40"/>
      <c r="DA876" s="40"/>
      <c r="DB876" s="40"/>
      <c r="DC876" s="40"/>
      <c r="DD876" s="40"/>
      <c r="DE876" s="40"/>
      <c r="DF876" s="40"/>
      <c r="DG876" s="40"/>
      <c r="DH876" s="40"/>
      <c r="DI876" s="40"/>
      <c r="DJ876" s="40"/>
      <c r="DK876" s="40"/>
      <c r="DL876" s="40"/>
      <c r="DM876" s="40"/>
      <c r="DN876" s="40"/>
      <c r="DO876" s="40"/>
      <c r="DP876" s="40"/>
      <c r="DQ876" s="40"/>
      <c r="DR876" s="40"/>
      <c r="DS876" s="40"/>
      <c r="DT876" s="40"/>
      <c r="DU876" s="40"/>
      <c r="DV876" s="40"/>
      <c r="DW876" s="40"/>
      <c r="DX876" s="40"/>
      <c r="DY876" s="40"/>
      <c r="DZ876" s="40"/>
      <c r="EA876" s="40"/>
      <c r="EB876" s="40"/>
      <c r="EC876" s="40"/>
      <c r="ED876" s="40"/>
      <c r="EE876" s="40"/>
      <c r="EF876" s="40"/>
      <c r="EG876" s="40"/>
      <c r="EH876" s="40"/>
      <c r="EI876" s="40"/>
      <c r="EJ876" s="40"/>
      <c r="EK876" s="40"/>
      <c r="EL876" s="40"/>
      <c r="EM876" s="40"/>
      <c r="EN876" s="40"/>
      <c r="EO876" s="40"/>
      <c r="EP876" s="40"/>
      <c r="EQ876" s="40"/>
      <c r="ER876" s="40"/>
      <c r="ES876" s="40"/>
      <c r="ET876" s="40"/>
      <c r="EU876" s="40"/>
      <c r="EV876" s="40"/>
      <c r="EW876" s="40"/>
      <c r="EX876" s="40"/>
      <c r="EY876" s="40"/>
      <c r="EZ876" s="40"/>
      <c r="FA876" s="40"/>
      <c r="FB876" s="40"/>
      <c r="FC876" s="40"/>
      <c r="FD876" s="40"/>
      <c r="FE876" s="40"/>
      <c r="FF876" s="40"/>
      <c r="FG876" s="40"/>
      <c r="FH876" s="40"/>
      <c r="FI876" s="40"/>
      <c r="FJ876" s="40"/>
      <c r="FK876" s="40"/>
      <c r="FL876" s="40"/>
      <c r="FM876" s="40"/>
      <c r="FN876" s="40"/>
      <c r="FO876" s="40"/>
      <c r="FP876" s="40"/>
      <c r="FQ876" s="40"/>
      <c r="FR876" s="40"/>
      <c r="FS876" s="40"/>
      <c r="FT876" s="40"/>
      <c r="FU876" s="40"/>
      <c r="FV876" s="40"/>
      <c r="FW876" s="40"/>
      <c r="FX876" s="40"/>
      <c r="FY876" s="40"/>
      <c r="FZ876" s="40"/>
      <c r="GA876" s="40"/>
      <c r="GB876" s="40"/>
      <c r="GC876" s="40"/>
      <c r="GD876" s="40"/>
      <c r="GE876" s="40"/>
      <c r="GF876" s="40"/>
      <c r="GG876" s="40"/>
      <c r="GH876" s="40"/>
      <c r="GI876" s="40"/>
      <c r="GJ876" s="40"/>
      <c r="GK876" s="40"/>
      <c r="GL876" s="40"/>
      <c r="GM876" s="40"/>
      <c r="GN876" s="40"/>
      <c r="GO876" s="40"/>
      <c r="GP876" s="40"/>
      <c r="GQ876" s="40"/>
      <c r="GR876" s="40"/>
      <c r="GS876" s="40"/>
      <c r="GT876" s="40"/>
      <c r="GU876" s="40"/>
      <c r="GV876" s="40"/>
      <c r="GW876" s="40"/>
      <c r="GX876" s="40"/>
      <c r="GY876" s="40"/>
      <c r="GZ876" s="40"/>
      <c r="HA876" s="40"/>
      <c r="HB876" s="40"/>
      <c r="HC876" s="40"/>
      <c r="HD876" s="40"/>
      <c r="HE876" s="40"/>
      <c r="HF876" s="40"/>
      <c r="HG876" s="40"/>
      <c r="HH876" s="40"/>
      <c r="HI876" s="40"/>
      <c r="HJ876" s="40"/>
      <c r="HK876" s="40"/>
      <c r="HL876" s="40"/>
      <c r="HM876" s="40"/>
      <c r="HN876" s="40"/>
      <c r="HO876" s="40"/>
      <c r="HP876" s="40"/>
      <c r="HQ876" s="40"/>
      <c r="HR876" s="40"/>
      <c r="HS876" s="40"/>
      <c r="HT876" s="40"/>
      <c r="HU876" s="40"/>
      <c r="HV876" s="40"/>
      <c r="HW876" s="40"/>
      <c r="HX876" s="40"/>
      <c r="HY876" s="40"/>
      <c r="HZ876" s="40"/>
      <c r="IA876" s="40"/>
      <c r="IB876" s="40"/>
      <c r="IC876" s="40"/>
      <c r="ID876" s="40"/>
      <c r="IE876" s="40"/>
      <c r="IF876" s="40"/>
      <c r="IG876" s="40"/>
      <c r="IH876" s="40"/>
      <c r="II876" s="40"/>
    </row>
    <row r="877" spans="2:243" s="44" customFormat="1" ht="63" x14ac:dyDescent="0.25">
      <c r="B877" s="177"/>
      <c r="C877" s="34">
        <v>243</v>
      </c>
      <c r="D877" s="46" t="s">
        <v>3124</v>
      </c>
      <c r="E877" s="41" t="s">
        <v>9</v>
      </c>
      <c r="F877" s="47" t="s">
        <v>382</v>
      </c>
      <c r="G877" s="48" t="s">
        <v>383</v>
      </c>
      <c r="H877" s="49">
        <v>40709</v>
      </c>
      <c r="I877" s="142">
        <v>700000</v>
      </c>
      <c r="J877" s="50">
        <v>41960</v>
      </c>
      <c r="K877" s="42" t="s">
        <v>1967</v>
      </c>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c r="AQ877" s="40"/>
      <c r="AR877" s="40"/>
      <c r="AS877" s="40"/>
      <c r="AT877" s="40"/>
      <c r="AU877" s="40"/>
      <c r="AV877" s="40"/>
      <c r="AW877" s="40"/>
      <c r="AX877" s="40"/>
      <c r="AY877" s="40"/>
      <c r="AZ877" s="40"/>
      <c r="BA877" s="40"/>
      <c r="BB877" s="40"/>
      <c r="BC877" s="40"/>
      <c r="BD877" s="40"/>
      <c r="BE877" s="40"/>
      <c r="BF877" s="40"/>
      <c r="BG877" s="40"/>
      <c r="BH877" s="40"/>
      <c r="BI877" s="40"/>
      <c r="BJ877" s="40"/>
      <c r="BK877" s="40"/>
      <c r="BL877" s="40"/>
      <c r="BM877" s="40"/>
      <c r="BN877" s="40"/>
      <c r="BO877" s="40"/>
      <c r="BP877" s="40"/>
      <c r="BQ877" s="40"/>
      <c r="BR877" s="40"/>
      <c r="BS877" s="40"/>
      <c r="BT877" s="40"/>
      <c r="BU877" s="40"/>
      <c r="BV877" s="40"/>
      <c r="BW877" s="40"/>
      <c r="BX877" s="40"/>
      <c r="BY877" s="40"/>
      <c r="BZ877" s="40"/>
      <c r="CA877" s="40"/>
      <c r="CB877" s="40"/>
      <c r="CC877" s="40"/>
      <c r="CD877" s="40"/>
      <c r="CE877" s="40"/>
      <c r="CF877" s="40"/>
      <c r="CG877" s="40"/>
      <c r="CH877" s="40"/>
      <c r="CI877" s="40"/>
      <c r="CJ877" s="40"/>
      <c r="CK877" s="40"/>
      <c r="CL877" s="40"/>
      <c r="CM877" s="40"/>
      <c r="CN877" s="40"/>
      <c r="CO877" s="40"/>
      <c r="CP877" s="40"/>
      <c r="CQ877" s="40"/>
      <c r="CR877" s="40"/>
      <c r="CS877" s="40"/>
      <c r="CT877" s="40"/>
      <c r="CU877" s="40"/>
      <c r="CV877" s="40"/>
      <c r="CW877" s="40"/>
      <c r="CX877" s="40"/>
      <c r="CY877" s="40"/>
      <c r="CZ877" s="40"/>
      <c r="DA877" s="40"/>
      <c r="DB877" s="40"/>
      <c r="DC877" s="40"/>
      <c r="DD877" s="40"/>
      <c r="DE877" s="40"/>
      <c r="DF877" s="40"/>
      <c r="DG877" s="40"/>
      <c r="DH877" s="40"/>
      <c r="DI877" s="40"/>
      <c r="DJ877" s="40"/>
      <c r="DK877" s="40"/>
      <c r="DL877" s="40"/>
      <c r="DM877" s="40"/>
      <c r="DN877" s="40"/>
      <c r="DO877" s="40"/>
      <c r="DP877" s="40"/>
      <c r="DQ877" s="40"/>
      <c r="DR877" s="40"/>
      <c r="DS877" s="40"/>
      <c r="DT877" s="40"/>
      <c r="DU877" s="40"/>
      <c r="DV877" s="40"/>
      <c r="DW877" s="40"/>
      <c r="DX877" s="40"/>
      <c r="DY877" s="40"/>
      <c r="DZ877" s="40"/>
      <c r="EA877" s="40"/>
      <c r="EB877" s="40"/>
      <c r="EC877" s="40"/>
      <c r="ED877" s="40"/>
      <c r="EE877" s="40"/>
      <c r="EF877" s="40"/>
      <c r="EG877" s="40"/>
      <c r="EH877" s="40"/>
      <c r="EI877" s="40"/>
      <c r="EJ877" s="40"/>
      <c r="EK877" s="40"/>
      <c r="EL877" s="40"/>
      <c r="EM877" s="40"/>
      <c r="EN877" s="40"/>
      <c r="EO877" s="40"/>
      <c r="EP877" s="40"/>
      <c r="EQ877" s="40"/>
      <c r="ER877" s="40"/>
      <c r="ES877" s="40"/>
      <c r="ET877" s="40"/>
      <c r="EU877" s="40"/>
      <c r="EV877" s="40"/>
      <c r="EW877" s="40"/>
      <c r="EX877" s="40"/>
      <c r="EY877" s="40"/>
      <c r="EZ877" s="40"/>
      <c r="FA877" s="40"/>
      <c r="FB877" s="40"/>
      <c r="FC877" s="40"/>
      <c r="FD877" s="40"/>
      <c r="FE877" s="40"/>
      <c r="FF877" s="40"/>
      <c r="FG877" s="40"/>
      <c r="FH877" s="40"/>
      <c r="FI877" s="40"/>
      <c r="FJ877" s="40"/>
      <c r="FK877" s="40"/>
      <c r="FL877" s="40"/>
      <c r="FM877" s="40"/>
      <c r="FN877" s="40"/>
      <c r="FO877" s="40"/>
      <c r="FP877" s="40"/>
      <c r="FQ877" s="40"/>
      <c r="FR877" s="40"/>
      <c r="FS877" s="40"/>
      <c r="FT877" s="40"/>
      <c r="FU877" s="40"/>
      <c r="FV877" s="40"/>
      <c r="FW877" s="40"/>
      <c r="FX877" s="40"/>
      <c r="FY877" s="40"/>
      <c r="FZ877" s="40"/>
      <c r="GA877" s="40"/>
      <c r="GB877" s="40"/>
      <c r="GC877" s="40"/>
      <c r="GD877" s="40"/>
      <c r="GE877" s="40"/>
      <c r="GF877" s="40"/>
      <c r="GG877" s="40"/>
      <c r="GH877" s="40"/>
      <c r="GI877" s="40"/>
      <c r="GJ877" s="40"/>
      <c r="GK877" s="40"/>
      <c r="GL877" s="40"/>
      <c r="GM877" s="40"/>
      <c r="GN877" s="40"/>
      <c r="GO877" s="40"/>
      <c r="GP877" s="40"/>
      <c r="GQ877" s="40"/>
      <c r="GR877" s="40"/>
      <c r="GS877" s="40"/>
      <c r="GT877" s="40"/>
      <c r="GU877" s="40"/>
      <c r="GV877" s="40"/>
      <c r="GW877" s="40"/>
      <c r="GX877" s="40"/>
      <c r="GY877" s="40"/>
      <c r="GZ877" s="40"/>
      <c r="HA877" s="40"/>
      <c r="HB877" s="40"/>
      <c r="HC877" s="40"/>
      <c r="HD877" s="40"/>
      <c r="HE877" s="40"/>
      <c r="HF877" s="40"/>
      <c r="HG877" s="40"/>
      <c r="HH877" s="40"/>
      <c r="HI877" s="40"/>
      <c r="HJ877" s="40"/>
      <c r="HK877" s="40"/>
      <c r="HL877" s="40"/>
      <c r="HM877" s="40"/>
      <c r="HN877" s="40"/>
      <c r="HO877" s="40"/>
      <c r="HP877" s="40"/>
      <c r="HQ877" s="40"/>
      <c r="HR877" s="40"/>
      <c r="HS877" s="40"/>
      <c r="HT877" s="40"/>
      <c r="HU877" s="40"/>
      <c r="HV877" s="40"/>
      <c r="HW877" s="40"/>
      <c r="HX877" s="40"/>
      <c r="HY877" s="40"/>
      <c r="HZ877" s="40"/>
      <c r="IA877" s="40"/>
      <c r="IB877" s="39"/>
      <c r="IC877" s="40"/>
      <c r="ID877" s="40"/>
      <c r="IE877" s="40"/>
      <c r="IF877" s="40"/>
      <c r="IG877" s="40"/>
      <c r="IH877" s="40"/>
      <c r="II877" s="40"/>
    </row>
    <row r="878" spans="2:243" s="44" customFormat="1" ht="141.75" x14ac:dyDescent="0.25">
      <c r="B878" s="177"/>
      <c r="C878" s="34">
        <v>244</v>
      </c>
      <c r="D878" s="46" t="s">
        <v>2833</v>
      </c>
      <c r="E878" s="41" t="s">
        <v>550</v>
      </c>
      <c r="F878" s="47" t="s">
        <v>553</v>
      </c>
      <c r="G878" s="48" t="s">
        <v>554</v>
      </c>
      <c r="H878" s="49">
        <v>41962</v>
      </c>
      <c r="I878" s="142">
        <v>15880</v>
      </c>
      <c r="J878" s="50">
        <v>41962</v>
      </c>
      <c r="K878" s="42" t="s">
        <v>2420</v>
      </c>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c r="AQ878" s="40"/>
      <c r="AR878" s="40"/>
      <c r="AS878" s="40"/>
      <c r="AT878" s="40"/>
      <c r="AU878" s="40"/>
      <c r="AV878" s="40"/>
      <c r="AW878" s="40"/>
      <c r="AX878" s="40"/>
      <c r="AY878" s="40"/>
      <c r="AZ878" s="40"/>
      <c r="BA878" s="40"/>
      <c r="BB878" s="40"/>
      <c r="BC878" s="40"/>
      <c r="BD878" s="40"/>
      <c r="BE878" s="40"/>
      <c r="BF878" s="40"/>
      <c r="BG878" s="40"/>
      <c r="BH878" s="40"/>
      <c r="BI878" s="40"/>
      <c r="BJ878" s="40"/>
      <c r="BK878" s="40"/>
      <c r="BL878" s="40"/>
      <c r="BM878" s="40"/>
      <c r="BN878" s="40"/>
      <c r="BO878" s="40"/>
      <c r="BP878" s="40"/>
      <c r="BQ878" s="40"/>
      <c r="BR878" s="40"/>
      <c r="BS878" s="40"/>
      <c r="BT878" s="40"/>
      <c r="BU878" s="40"/>
      <c r="BV878" s="40"/>
      <c r="BW878" s="40"/>
      <c r="BX878" s="40"/>
      <c r="BY878" s="40"/>
      <c r="BZ878" s="40"/>
      <c r="CA878" s="40"/>
      <c r="CB878" s="40"/>
      <c r="CC878" s="40"/>
      <c r="CD878" s="40"/>
      <c r="CE878" s="40"/>
      <c r="CF878" s="40"/>
      <c r="CG878" s="40"/>
      <c r="CH878" s="40"/>
      <c r="CI878" s="40"/>
      <c r="CJ878" s="40"/>
      <c r="CK878" s="40"/>
      <c r="CL878" s="40"/>
      <c r="CM878" s="40"/>
      <c r="CN878" s="40"/>
      <c r="CO878" s="40"/>
      <c r="CP878" s="40"/>
      <c r="CQ878" s="40"/>
      <c r="CR878" s="40"/>
      <c r="CS878" s="40"/>
      <c r="CT878" s="40"/>
      <c r="CU878" s="40"/>
      <c r="CV878" s="40"/>
      <c r="CW878" s="40"/>
      <c r="CX878" s="40"/>
      <c r="CY878" s="40"/>
      <c r="CZ878" s="40"/>
      <c r="DA878" s="40"/>
      <c r="DB878" s="40"/>
      <c r="DC878" s="40"/>
      <c r="DD878" s="40"/>
      <c r="DE878" s="40"/>
      <c r="DF878" s="40"/>
      <c r="DG878" s="40"/>
      <c r="DH878" s="40"/>
      <c r="DI878" s="40"/>
      <c r="DJ878" s="40"/>
      <c r="DK878" s="40"/>
      <c r="DL878" s="40"/>
      <c r="DM878" s="40"/>
      <c r="DN878" s="40"/>
      <c r="DO878" s="40"/>
      <c r="DP878" s="40"/>
      <c r="DQ878" s="40"/>
      <c r="DR878" s="40"/>
      <c r="DS878" s="40"/>
      <c r="DT878" s="40"/>
      <c r="DU878" s="40"/>
      <c r="DV878" s="40"/>
      <c r="DW878" s="40"/>
      <c r="DX878" s="40"/>
      <c r="DY878" s="40"/>
      <c r="DZ878" s="40"/>
      <c r="EA878" s="40"/>
      <c r="EB878" s="40"/>
      <c r="EC878" s="40"/>
      <c r="ED878" s="40"/>
      <c r="EE878" s="40"/>
      <c r="EF878" s="40"/>
      <c r="EG878" s="40"/>
      <c r="EH878" s="40"/>
      <c r="EI878" s="40"/>
      <c r="EJ878" s="40"/>
      <c r="EK878" s="40"/>
      <c r="EL878" s="40"/>
      <c r="EM878" s="40"/>
      <c r="EN878" s="40"/>
      <c r="EO878" s="40"/>
      <c r="EP878" s="40"/>
      <c r="EQ878" s="40"/>
      <c r="ER878" s="40"/>
      <c r="ES878" s="40"/>
      <c r="ET878" s="40"/>
      <c r="EU878" s="40"/>
      <c r="EV878" s="40"/>
      <c r="EW878" s="40"/>
      <c r="EX878" s="40"/>
      <c r="EY878" s="40"/>
      <c r="EZ878" s="40"/>
      <c r="FA878" s="40"/>
      <c r="FB878" s="40"/>
      <c r="FC878" s="40"/>
      <c r="FD878" s="40"/>
      <c r="FE878" s="40"/>
      <c r="FF878" s="40"/>
      <c r="FG878" s="40"/>
      <c r="FH878" s="40"/>
      <c r="FI878" s="40"/>
      <c r="FJ878" s="40"/>
      <c r="FK878" s="40"/>
      <c r="FL878" s="40"/>
      <c r="FM878" s="40"/>
      <c r="FN878" s="40"/>
      <c r="FO878" s="40"/>
      <c r="FP878" s="40"/>
      <c r="FQ878" s="40"/>
      <c r="FR878" s="40"/>
      <c r="FS878" s="40"/>
      <c r="FT878" s="40"/>
      <c r="FU878" s="40"/>
      <c r="FV878" s="40"/>
      <c r="FW878" s="40"/>
      <c r="FX878" s="40"/>
      <c r="FY878" s="40"/>
      <c r="FZ878" s="40"/>
      <c r="GA878" s="40"/>
      <c r="GB878" s="40"/>
      <c r="GC878" s="40"/>
      <c r="GD878" s="40"/>
      <c r="GE878" s="40"/>
      <c r="GF878" s="40"/>
      <c r="GG878" s="40"/>
      <c r="GH878" s="40"/>
      <c r="GI878" s="40"/>
      <c r="GJ878" s="40"/>
      <c r="GK878" s="40"/>
      <c r="GL878" s="40"/>
      <c r="GM878" s="40"/>
      <c r="GN878" s="40"/>
      <c r="GO878" s="40"/>
      <c r="GP878" s="40"/>
      <c r="GQ878" s="40"/>
      <c r="GR878" s="40"/>
      <c r="GS878" s="40"/>
      <c r="GT878" s="40"/>
      <c r="GU878" s="40"/>
      <c r="GV878" s="40"/>
      <c r="GW878" s="40"/>
      <c r="GX878" s="40"/>
      <c r="GY878" s="40"/>
      <c r="GZ878" s="40"/>
      <c r="HA878" s="40"/>
      <c r="HB878" s="40"/>
      <c r="HC878" s="40"/>
      <c r="HD878" s="40"/>
      <c r="HE878" s="40"/>
      <c r="HF878" s="40"/>
      <c r="HG878" s="40"/>
      <c r="HH878" s="40"/>
      <c r="HI878" s="40"/>
      <c r="HJ878" s="40"/>
      <c r="HK878" s="40"/>
      <c r="HL878" s="40"/>
      <c r="HM878" s="40"/>
      <c r="HN878" s="40"/>
      <c r="HO878" s="40"/>
      <c r="HP878" s="40"/>
      <c r="HQ878" s="40"/>
      <c r="HR878" s="40"/>
      <c r="HS878" s="40"/>
      <c r="HT878" s="40"/>
      <c r="HU878" s="40"/>
      <c r="HV878" s="40"/>
      <c r="HW878" s="40"/>
      <c r="HX878" s="40"/>
      <c r="HY878" s="40"/>
      <c r="HZ878" s="40"/>
      <c r="IA878" s="40"/>
      <c r="IB878" s="40"/>
      <c r="IC878" s="40"/>
      <c r="ID878" s="40"/>
      <c r="IE878" s="40"/>
      <c r="IF878" s="40"/>
      <c r="IG878" s="40"/>
      <c r="IH878" s="40"/>
      <c r="II878" s="40"/>
    </row>
    <row r="879" spans="2:243" s="44" customFormat="1" ht="126" x14ac:dyDescent="0.25">
      <c r="B879" s="177"/>
      <c r="C879" s="34">
        <v>245</v>
      </c>
      <c r="D879" s="35" t="s">
        <v>3136</v>
      </c>
      <c r="E879" s="18" t="s">
        <v>1278</v>
      </c>
      <c r="F879" s="18" t="s">
        <v>1264</v>
      </c>
      <c r="G879" s="36" t="s">
        <v>1265</v>
      </c>
      <c r="H879" s="37">
        <v>41963</v>
      </c>
      <c r="I879" s="133">
        <f>406150</f>
        <v>406150</v>
      </c>
      <c r="J879" s="38">
        <v>41963</v>
      </c>
      <c r="K879" s="35" t="s">
        <v>2421</v>
      </c>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c r="BB879" s="39"/>
      <c r="BC879" s="39"/>
      <c r="BD879" s="39"/>
      <c r="BE879" s="39"/>
      <c r="BF879" s="39"/>
      <c r="BG879" s="39"/>
      <c r="BH879" s="39"/>
      <c r="BI879" s="39"/>
      <c r="BJ879" s="39"/>
      <c r="BK879" s="39"/>
      <c r="BL879" s="39"/>
      <c r="BM879" s="39"/>
      <c r="BN879" s="39"/>
      <c r="BO879" s="39"/>
      <c r="BP879" s="39"/>
      <c r="BQ879" s="39"/>
      <c r="BR879" s="39"/>
      <c r="BS879" s="39"/>
      <c r="BT879" s="39"/>
      <c r="BU879" s="39"/>
      <c r="BV879" s="39"/>
      <c r="BW879" s="39"/>
      <c r="BX879" s="39"/>
      <c r="BY879" s="39"/>
      <c r="BZ879" s="39"/>
      <c r="CA879" s="39"/>
      <c r="CB879" s="39"/>
      <c r="CC879" s="39"/>
      <c r="CD879" s="39"/>
      <c r="CE879" s="39"/>
      <c r="CF879" s="39"/>
      <c r="CG879" s="39"/>
      <c r="CH879" s="39"/>
      <c r="CI879" s="39"/>
      <c r="CJ879" s="39"/>
      <c r="CK879" s="39"/>
      <c r="CL879" s="39"/>
      <c r="CM879" s="39"/>
      <c r="CN879" s="39"/>
      <c r="CO879" s="39"/>
      <c r="CP879" s="39"/>
      <c r="CQ879" s="39"/>
      <c r="CR879" s="39"/>
      <c r="CS879" s="39"/>
      <c r="CT879" s="39"/>
      <c r="CU879" s="39"/>
      <c r="CV879" s="39"/>
      <c r="CW879" s="39"/>
      <c r="CX879" s="39"/>
      <c r="CY879" s="39"/>
      <c r="CZ879" s="39"/>
      <c r="DA879" s="39"/>
      <c r="DB879" s="39"/>
      <c r="DC879" s="39"/>
      <c r="DD879" s="39"/>
      <c r="DE879" s="39"/>
      <c r="DF879" s="39"/>
      <c r="DG879" s="39"/>
      <c r="DH879" s="39"/>
      <c r="DI879" s="39"/>
      <c r="DJ879" s="39"/>
      <c r="DK879" s="39"/>
      <c r="DL879" s="39"/>
      <c r="DM879" s="39"/>
      <c r="DN879" s="39"/>
      <c r="DO879" s="39"/>
      <c r="DP879" s="39"/>
      <c r="DQ879" s="39"/>
      <c r="DR879" s="39"/>
      <c r="DS879" s="39"/>
      <c r="DT879" s="39"/>
      <c r="DU879" s="39"/>
      <c r="DV879" s="39"/>
      <c r="DW879" s="39"/>
      <c r="DX879" s="39"/>
      <c r="DY879" s="39"/>
      <c r="DZ879" s="39"/>
      <c r="EA879" s="39"/>
      <c r="EB879" s="39"/>
      <c r="EC879" s="39"/>
      <c r="ED879" s="39"/>
      <c r="EE879" s="39"/>
      <c r="EF879" s="39"/>
      <c r="EG879" s="39"/>
      <c r="EH879" s="39"/>
      <c r="EI879" s="39"/>
      <c r="EJ879" s="39"/>
      <c r="EK879" s="39"/>
      <c r="EL879" s="39"/>
      <c r="EM879" s="39"/>
      <c r="EN879" s="39"/>
      <c r="EO879" s="39"/>
      <c r="EP879" s="39"/>
      <c r="EQ879" s="39"/>
      <c r="ER879" s="39"/>
      <c r="ES879" s="39"/>
      <c r="ET879" s="39"/>
      <c r="EU879" s="39"/>
      <c r="EV879" s="39"/>
      <c r="EW879" s="39"/>
      <c r="EX879" s="39"/>
      <c r="EY879" s="39"/>
      <c r="EZ879" s="39"/>
      <c r="FA879" s="39"/>
      <c r="FB879" s="39"/>
      <c r="FC879" s="39"/>
      <c r="FD879" s="39"/>
      <c r="FE879" s="39"/>
      <c r="FF879" s="39"/>
      <c r="FG879" s="39"/>
      <c r="FH879" s="39"/>
      <c r="FI879" s="39"/>
      <c r="FJ879" s="39"/>
      <c r="FK879" s="39"/>
      <c r="FL879" s="39"/>
      <c r="FM879" s="39"/>
      <c r="FN879" s="39"/>
      <c r="FO879" s="39"/>
      <c r="FP879" s="39"/>
      <c r="FQ879" s="39"/>
      <c r="FR879" s="39"/>
      <c r="FS879" s="39"/>
      <c r="FT879" s="39"/>
      <c r="FU879" s="39"/>
      <c r="FV879" s="39"/>
      <c r="FW879" s="39"/>
      <c r="FX879" s="39"/>
      <c r="FY879" s="39"/>
      <c r="FZ879" s="39"/>
      <c r="GA879" s="39"/>
      <c r="GB879" s="39"/>
      <c r="GC879" s="39"/>
      <c r="GD879" s="39"/>
      <c r="GE879" s="39"/>
      <c r="GF879" s="39"/>
      <c r="GG879" s="39"/>
      <c r="GH879" s="39"/>
      <c r="GI879" s="39"/>
      <c r="GJ879" s="39"/>
      <c r="GK879" s="39"/>
      <c r="GL879" s="39"/>
      <c r="GM879" s="39"/>
      <c r="GN879" s="39"/>
      <c r="GO879" s="39"/>
      <c r="GP879" s="39"/>
      <c r="GQ879" s="39"/>
      <c r="GR879" s="39"/>
      <c r="GS879" s="39"/>
      <c r="GT879" s="39"/>
      <c r="GU879" s="39"/>
      <c r="GV879" s="39"/>
      <c r="GW879" s="39"/>
      <c r="GX879" s="39"/>
      <c r="GY879" s="39"/>
      <c r="GZ879" s="39"/>
      <c r="HA879" s="39"/>
      <c r="HB879" s="39"/>
      <c r="HC879" s="39"/>
      <c r="HD879" s="39"/>
      <c r="HE879" s="39"/>
      <c r="HF879" s="39"/>
      <c r="HG879" s="39"/>
      <c r="HH879" s="39"/>
      <c r="HI879" s="39"/>
      <c r="HJ879" s="39"/>
      <c r="HK879" s="39"/>
      <c r="HL879" s="39"/>
      <c r="HM879" s="39"/>
      <c r="HN879" s="39"/>
      <c r="HO879" s="39"/>
      <c r="HP879" s="39"/>
      <c r="HQ879" s="39"/>
      <c r="HR879" s="39"/>
      <c r="HS879" s="39"/>
      <c r="HT879" s="39"/>
      <c r="HU879" s="39"/>
      <c r="HV879" s="39"/>
      <c r="HW879" s="39"/>
      <c r="HX879" s="39"/>
      <c r="HY879" s="39"/>
      <c r="HZ879" s="39"/>
      <c r="IA879" s="39"/>
      <c r="IC879" s="40"/>
      <c r="ID879" s="40"/>
      <c r="IE879" s="40"/>
      <c r="IF879" s="40"/>
      <c r="IG879" s="40"/>
      <c r="IH879" s="40"/>
      <c r="II879" s="40"/>
    </row>
    <row r="880" spans="2:243" s="44" customFormat="1" ht="110.25" x14ac:dyDescent="0.25">
      <c r="B880" s="177"/>
      <c r="C880" s="34">
        <v>246</v>
      </c>
      <c r="D880" s="46" t="s">
        <v>3106</v>
      </c>
      <c r="E880" s="41" t="s">
        <v>12</v>
      </c>
      <c r="F880" s="47" t="s">
        <v>144</v>
      </c>
      <c r="G880" s="48" t="s">
        <v>145</v>
      </c>
      <c r="H880" s="49">
        <v>41232</v>
      </c>
      <c r="I880" s="142">
        <v>39600</v>
      </c>
      <c r="J880" s="50">
        <v>41964</v>
      </c>
      <c r="K880" s="42" t="s">
        <v>2422</v>
      </c>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c r="AQ880" s="40"/>
      <c r="AR880" s="40"/>
      <c r="AS880" s="40"/>
      <c r="AT880" s="40"/>
      <c r="AU880" s="40"/>
      <c r="AV880" s="40"/>
      <c r="AW880" s="40"/>
      <c r="AX880" s="40"/>
      <c r="AY880" s="40"/>
      <c r="AZ880" s="40"/>
      <c r="BA880" s="40"/>
      <c r="BB880" s="40"/>
      <c r="BC880" s="40"/>
      <c r="BD880" s="40"/>
      <c r="BE880" s="40"/>
      <c r="BF880" s="40"/>
      <c r="BG880" s="40"/>
      <c r="BH880" s="40"/>
      <c r="BI880" s="40"/>
      <c r="BJ880" s="40"/>
      <c r="BK880" s="40"/>
      <c r="BL880" s="40"/>
      <c r="BM880" s="40"/>
      <c r="BN880" s="40"/>
      <c r="BO880" s="40"/>
      <c r="BP880" s="40"/>
      <c r="BQ880" s="40"/>
      <c r="BR880" s="40"/>
      <c r="BS880" s="40"/>
      <c r="BT880" s="40"/>
      <c r="BU880" s="40"/>
      <c r="BV880" s="40"/>
      <c r="BW880" s="40"/>
      <c r="BX880" s="40"/>
      <c r="BY880" s="40"/>
      <c r="BZ880" s="40"/>
      <c r="CA880" s="40"/>
      <c r="CB880" s="40"/>
      <c r="CC880" s="40"/>
      <c r="CD880" s="40"/>
      <c r="CE880" s="40"/>
      <c r="CF880" s="40"/>
      <c r="CG880" s="40"/>
      <c r="CH880" s="40"/>
      <c r="CI880" s="40"/>
      <c r="CJ880" s="40"/>
      <c r="CK880" s="40"/>
      <c r="CL880" s="40"/>
      <c r="CM880" s="40"/>
      <c r="CN880" s="40"/>
      <c r="CO880" s="40"/>
      <c r="CP880" s="40"/>
      <c r="CQ880" s="40"/>
      <c r="CR880" s="40"/>
      <c r="CS880" s="40"/>
      <c r="CT880" s="40"/>
      <c r="CU880" s="40"/>
      <c r="CV880" s="40"/>
      <c r="CW880" s="40"/>
      <c r="CX880" s="40"/>
      <c r="CY880" s="40"/>
      <c r="CZ880" s="40"/>
      <c r="DA880" s="40"/>
      <c r="DB880" s="40"/>
      <c r="DC880" s="40"/>
      <c r="DD880" s="40"/>
      <c r="DE880" s="40"/>
      <c r="DF880" s="40"/>
      <c r="DG880" s="40"/>
      <c r="DH880" s="40"/>
      <c r="DI880" s="40"/>
      <c r="DJ880" s="40"/>
      <c r="DK880" s="40"/>
      <c r="DL880" s="40"/>
      <c r="DM880" s="40"/>
      <c r="DN880" s="40"/>
      <c r="DO880" s="40"/>
      <c r="DP880" s="40"/>
      <c r="DQ880" s="40"/>
      <c r="DR880" s="40"/>
      <c r="DS880" s="40"/>
      <c r="DT880" s="40"/>
      <c r="DU880" s="40"/>
      <c r="DV880" s="40"/>
      <c r="DW880" s="40"/>
      <c r="DX880" s="40"/>
      <c r="DY880" s="40"/>
      <c r="DZ880" s="40"/>
      <c r="EA880" s="40"/>
      <c r="EB880" s="40"/>
      <c r="EC880" s="40"/>
      <c r="ED880" s="40"/>
      <c r="EE880" s="40"/>
      <c r="EF880" s="40"/>
      <c r="EG880" s="40"/>
      <c r="EH880" s="40"/>
      <c r="EI880" s="40"/>
      <c r="EJ880" s="40"/>
      <c r="EK880" s="40"/>
      <c r="EL880" s="40"/>
      <c r="EM880" s="40"/>
      <c r="EN880" s="40"/>
      <c r="EO880" s="40"/>
      <c r="EP880" s="40"/>
      <c r="EQ880" s="40"/>
      <c r="ER880" s="40"/>
      <c r="ES880" s="40"/>
      <c r="ET880" s="40"/>
      <c r="EU880" s="40"/>
      <c r="EV880" s="40"/>
      <c r="EW880" s="40"/>
      <c r="EX880" s="40"/>
      <c r="EY880" s="40"/>
      <c r="EZ880" s="40"/>
      <c r="FA880" s="40"/>
      <c r="FB880" s="40"/>
      <c r="FC880" s="40"/>
      <c r="FD880" s="40"/>
      <c r="FE880" s="40"/>
      <c r="FF880" s="40"/>
      <c r="FG880" s="40"/>
      <c r="FH880" s="40"/>
      <c r="FI880" s="40"/>
      <c r="FJ880" s="40"/>
      <c r="FK880" s="40"/>
      <c r="FL880" s="40"/>
      <c r="FM880" s="40"/>
      <c r="FN880" s="40"/>
      <c r="FO880" s="40"/>
      <c r="FP880" s="40"/>
      <c r="FQ880" s="40"/>
      <c r="FR880" s="40"/>
      <c r="FS880" s="40"/>
      <c r="FT880" s="40"/>
      <c r="FU880" s="40"/>
      <c r="FV880" s="40"/>
      <c r="FW880" s="40"/>
      <c r="FX880" s="40"/>
      <c r="FY880" s="40"/>
      <c r="FZ880" s="40"/>
      <c r="GA880" s="40"/>
      <c r="GB880" s="40"/>
      <c r="GC880" s="40"/>
      <c r="GD880" s="40"/>
      <c r="GE880" s="40"/>
      <c r="GF880" s="40"/>
      <c r="GG880" s="40"/>
      <c r="GH880" s="40"/>
      <c r="GI880" s="40"/>
      <c r="GJ880" s="40"/>
      <c r="GK880" s="40"/>
      <c r="GL880" s="40"/>
      <c r="GM880" s="40"/>
      <c r="GN880" s="40"/>
      <c r="GO880" s="40"/>
      <c r="GP880" s="40"/>
      <c r="GQ880" s="40"/>
      <c r="GR880" s="40"/>
      <c r="GS880" s="40"/>
      <c r="GT880" s="40"/>
      <c r="GU880" s="40"/>
      <c r="GV880" s="40"/>
      <c r="GW880" s="40"/>
      <c r="GX880" s="40"/>
      <c r="GY880" s="40"/>
      <c r="GZ880" s="40"/>
      <c r="HA880" s="40"/>
      <c r="HB880" s="40"/>
      <c r="HC880" s="40"/>
      <c r="HD880" s="40"/>
      <c r="HE880" s="40"/>
      <c r="HF880" s="40"/>
      <c r="HG880" s="40"/>
      <c r="HH880" s="40"/>
      <c r="HI880" s="40"/>
      <c r="HJ880" s="40"/>
      <c r="HK880" s="40"/>
      <c r="HL880" s="40"/>
      <c r="HM880" s="40"/>
      <c r="HN880" s="40"/>
      <c r="HO880" s="40"/>
      <c r="HP880" s="40"/>
      <c r="HQ880" s="40"/>
      <c r="HR880" s="40"/>
      <c r="HS880" s="40"/>
      <c r="HT880" s="40"/>
      <c r="HU880" s="40"/>
      <c r="HV880" s="40"/>
      <c r="HW880" s="40"/>
      <c r="HX880" s="40"/>
      <c r="HY880" s="40"/>
      <c r="HZ880" s="40"/>
      <c r="IA880" s="40"/>
      <c r="IB880" s="40"/>
      <c r="IC880" s="40"/>
      <c r="ID880" s="40"/>
      <c r="IE880" s="40"/>
      <c r="IF880" s="40"/>
      <c r="IG880" s="40"/>
      <c r="IH880" s="40"/>
      <c r="II880" s="40"/>
    </row>
    <row r="881" spans="2:243" s="44" customFormat="1" ht="47.25" x14ac:dyDescent="0.25">
      <c r="B881" s="177"/>
      <c r="C881" s="34">
        <v>247</v>
      </c>
      <c r="D881" s="46" t="s">
        <v>2978</v>
      </c>
      <c r="E881" s="41" t="s">
        <v>665</v>
      </c>
      <c r="F881" s="47" t="s">
        <v>666</v>
      </c>
      <c r="G881" s="151" t="s">
        <v>4366</v>
      </c>
      <c r="H881" s="152">
        <v>41964</v>
      </c>
      <c r="I881" s="142">
        <v>67250</v>
      </c>
      <c r="J881" s="50">
        <v>41964</v>
      </c>
      <c r="K881" s="42" t="s">
        <v>2423</v>
      </c>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c r="AQ881" s="40"/>
      <c r="AR881" s="40"/>
      <c r="AS881" s="40"/>
      <c r="AT881" s="40"/>
      <c r="AU881" s="40"/>
      <c r="AV881" s="40"/>
      <c r="AW881" s="40"/>
      <c r="AX881" s="40"/>
      <c r="AY881" s="40"/>
      <c r="AZ881" s="40"/>
      <c r="BA881" s="40"/>
      <c r="BB881" s="40"/>
      <c r="BC881" s="40"/>
      <c r="BD881" s="40"/>
      <c r="BE881" s="40"/>
      <c r="BF881" s="40"/>
      <c r="BG881" s="40"/>
      <c r="BH881" s="40"/>
      <c r="BI881" s="40"/>
      <c r="BJ881" s="40"/>
      <c r="BK881" s="40"/>
      <c r="BL881" s="40"/>
      <c r="BM881" s="40"/>
      <c r="BN881" s="40"/>
      <c r="BO881" s="40"/>
      <c r="BP881" s="40"/>
      <c r="BQ881" s="40"/>
      <c r="BR881" s="40"/>
      <c r="BS881" s="40"/>
      <c r="BT881" s="40"/>
      <c r="BU881" s="40"/>
      <c r="BV881" s="40"/>
      <c r="BW881" s="40"/>
      <c r="BX881" s="40"/>
      <c r="BY881" s="40"/>
      <c r="BZ881" s="40"/>
      <c r="CA881" s="40"/>
      <c r="CB881" s="40"/>
      <c r="CC881" s="40"/>
      <c r="CD881" s="40"/>
      <c r="CE881" s="40"/>
      <c r="CF881" s="40"/>
      <c r="CG881" s="40"/>
      <c r="CH881" s="40"/>
      <c r="CI881" s="40"/>
      <c r="CJ881" s="40"/>
      <c r="CK881" s="40"/>
      <c r="CL881" s="40"/>
      <c r="CM881" s="40"/>
      <c r="CN881" s="40"/>
      <c r="CO881" s="40"/>
      <c r="CP881" s="40"/>
      <c r="CQ881" s="40"/>
      <c r="CR881" s="40"/>
      <c r="CS881" s="40"/>
      <c r="CT881" s="40"/>
      <c r="CU881" s="40"/>
      <c r="CV881" s="40"/>
      <c r="CW881" s="40"/>
      <c r="CX881" s="40"/>
      <c r="CY881" s="40"/>
      <c r="CZ881" s="40"/>
      <c r="DA881" s="40"/>
      <c r="DB881" s="40"/>
      <c r="DC881" s="40"/>
      <c r="DD881" s="40"/>
      <c r="DE881" s="40"/>
      <c r="DF881" s="40"/>
      <c r="DG881" s="40"/>
      <c r="DH881" s="40"/>
      <c r="DI881" s="40"/>
      <c r="DJ881" s="40"/>
      <c r="DK881" s="40"/>
      <c r="DL881" s="40"/>
      <c r="DM881" s="40"/>
      <c r="DN881" s="40"/>
      <c r="DO881" s="40"/>
      <c r="DP881" s="40"/>
      <c r="DQ881" s="40"/>
      <c r="DR881" s="40"/>
      <c r="DS881" s="40"/>
      <c r="DT881" s="40"/>
      <c r="DU881" s="40"/>
      <c r="DV881" s="40"/>
      <c r="DW881" s="40"/>
      <c r="DX881" s="40"/>
      <c r="DY881" s="40"/>
      <c r="DZ881" s="40"/>
      <c r="EA881" s="40"/>
      <c r="EB881" s="40"/>
      <c r="EC881" s="40"/>
      <c r="ED881" s="40"/>
      <c r="EE881" s="40"/>
      <c r="EF881" s="40"/>
      <c r="EG881" s="40"/>
      <c r="EH881" s="40"/>
      <c r="EI881" s="40"/>
      <c r="EJ881" s="40"/>
      <c r="EK881" s="40"/>
      <c r="EL881" s="40"/>
      <c r="EM881" s="40"/>
      <c r="EN881" s="40"/>
      <c r="EO881" s="40"/>
      <c r="EP881" s="40"/>
      <c r="EQ881" s="40"/>
      <c r="ER881" s="40"/>
      <c r="ES881" s="40"/>
      <c r="ET881" s="40"/>
      <c r="EU881" s="40"/>
      <c r="EV881" s="40"/>
      <c r="EW881" s="40"/>
      <c r="EX881" s="40"/>
      <c r="EY881" s="40"/>
      <c r="EZ881" s="40"/>
      <c r="FA881" s="40"/>
      <c r="FB881" s="40"/>
      <c r="FC881" s="40"/>
      <c r="FD881" s="40"/>
      <c r="FE881" s="40"/>
      <c r="FF881" s="40"/>
      <c r="FG881" s="40"/>
      <c r="FH881" s="40"/>
      <c r="FI881" s="40"/>
      <c r="FJ881" s="40"/>
      <c r="FK881" s="40"/>
      <c r="FL881" s="40"/>
      <c r="FM881" s="40"/>
      <c r="FN881" s="40"/>
      <c r="FO881" s="40"/>
      <c r="FP881" s="40"/>
      <c r="FQ881" s="40"/>
      <c r="FR881" s="40"/>
      <c r="FS881" s="40"/>
      <c r="FT881" s="40"/>
      <c r="FU881" s="40"/>
      <c r="FV881" s="40"/>
      <c r="FW881" s="40"/>
      <c r="FX881" s="40"/>
      <c r="FY881" s="40"/>
      <c r="FZ881" s="40"/>
      <c r="GA881" s="40"/>
      <c r="GB881" s="40"/>
      <c r="GC881" s="40"/>
      <c r="GD881" s="40"/>
      <c r="GE881" s="40"/>
      <c r="GF881" s="40"/>
      <c r="GG881" s="40"/>
      <c r="GH881" s="40"/>
      <c r="GI881" s="40"/>
      <c r="GJ881" s="40"/>
      <c r="GK881" s="40"/>
      <c r="GL881" s="40"/>
      <c r="GM881" s="40"/>
      <c r="GN881" s="40"/>
      <c r="GO881" s="40"/>
      <c r="GP881" s="40"/>
      <c r="GQ881" s="40"/>
      <c r="GR881" s="40"/>
      <c r="GS881" s="40"/>
      <c r="GT881" s="40"/>
      <c r="GU881" s="40"/>
      <c r="GV881" s="40"/>
      <c r="GW881" s="40"/>
      <c r="GX881" s="40"/>
      <c r="GY881" s="40"/>
      <c r="GZ881" s="40"/>
      <c r="HA881" s="40"/>
      <c r="HB881" s="40"/>
      <c r="HC881" s="40"/>
      <c r="HD881" s="40"/>
      <c r="HE881" s="40"/>
      <c r="HF881" s="40"/>
      <c r="HG881" s="40"/>
      <c r="HH881" s="40"/>
      <c r="HI881" s="40"/>
      <c r="HJ881" s="40"/>
      <c r="HK881" s="40"/>
      <c r="HL881" s="40"/>
      <c r="HM881" s="40"/>
      <c r="HN881" s="40"/>
      <c r="HO881" s="40"/>
      <c r="HP881" s="40"/>
      <c r="HQ881" s="40"/>
      <c r="HR881" s="40"/>
      <c r="HS881" s="40"/>
      <c r="HT881" s="40"/>
      <c r="HU881" s="40"/>
      <c r="HV881" s="40"/>
      <c r="HW881" s="40"/>
      <c r="HX881" s="40"/>
      <c r="HY881" s="40"/>
      <c r="HZ881" s="40"/>
      <c r="IA881" s="40"/>
      <c r="IB881" s="40"/>
      <c r="IC881" s="33"/>
      <c r="ID881" s="33"/>
      <c r="IE881" s="33"/>
      <c r="IF881" s="33"/>
      <c r="IG881" s="33"/>
      <c r="IH881" s="33"/>
      <c r="II881" s="33"/>
    </row>
    <row r="882" spans="2:243" s="44" customFormat="1" ht="47.25" x14ac:dyDescent="0.25">
      <c r="B882" s="177"/>
      <c r="C882" s="34">
        <v>248</v>
      </c>
      <c r="D882" s="35" t="s">
        <v>3014</v>
      </c>
      <c r="E882" s="35" t="s">
        <v>1244</v>
      </c>
      <c r="F882" s="35" t="s">
        <v>1869</v>
      </c>
      <c r="G882" s="35" t="s">
        <v>4420</v>
      </c>
      <c r="H882" s="37">
        <v>41967</v>
      </c>
      <c r="I882" s="133">
        <v>81252</v>
      </c>
      <c r="J882" s="38">
        <v>41967</v>
      </c>
      <c r="K882" s="42" t="s">
        <v>2424</v>
      </c>
      <c r="IB882" s="40"/>
      <c r="IC882" s="40"/>
      <c r="ID882" s="40"/>
      <c r="IE882" s="40"/>
      <c r="IF882" s="40"/>
      <c r="IG882" s="40"/>
      <c r="IH882" s="40"/>
      <c r="II882" s="40"/>
    </row>
    <row r="883" spans="2:243" s="44" customFormat="1" ht="63" x14ac:dyDescent="0.25">
      <c r="B883" s="177"/>
      <c r="C883" s="34">
        <v>249</v>
      </c>
      <c r="D883" s="35" t="s">
        <v>2834</v>
      </c>
      <c r="E883" s="35" t="s">
        <v>1244</v>
      </c>
      <c r="F883" s="35" t="s">
        <v>1842</v>
      </c>
      <c r="G883" s="35" t="s">
        <v>4421</v>
      </c>
      <c r="H883" s="37">
        <v>41967</v>
      </c>
      <c r="I883" s="133">
        <v>85328</v>
      </c>
      <c r="J883" s="38">
        <v>41967</v>
      </c>
      <c r="K883" s="42" t="s">
        <v>2425</v>
      </c>
      <c r="IB883" s="40"/>
      <c r="IC883" s="40"/>
      <c r="ID883" s="40"/>
      <c r="IE883" s="40"/>
      <c r="IF883" s="40"/>
      <c r="IG883" s="40"/>
      <c r="IH883" s="40"/>
      <c r="II883" s="40"/>
    </row>
    <row r="884" spans="2:243" s="44" customFormat="1" ht="47.25" x14ac:dyDescent="0.25">
      <c r="B884" s="177"/>
      <c r="C884" s="34">
        <v>250</v>
      </c>
      <c r="D884" s="46" t="s">
        <v>2992</v>
      </c>
      <c r="E884" s="41" t="s">
        <v>4</v>
      </c>
      <c r="F884" s="47" t="s">
        <v>26</v>
      </c>
      <c r="G884" s="48" t="s">
        <v>27</v>
      </c>
      <c r="H884" s="49">
        <v>41396</v>
      </c>
      <c r="I884" s="142">
        <v>200000</v>
      </c>
      <c r="J884" s="50">
        <v>41968</v>
      </c>
      <c r="K884" s="42" t="s">
        <v>1892</v>
      </c>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c r="AQ884" s="40"/>
      <c r="AR884" s="40"/>
      <c r="AS884" s="40"/>
      <c r="AT884" s="40"/>
      <c r="AU884" s="40"/>
      <c r="AV884" s="40"/>
      <c r="AW884" s="40"/>
      <c r="AX884" s="40"/>
      <c r="AY884" s="40"/>
      <c r="AZ884" s="40"/>
      <c r="BA884" s="40"/>
      <c r="BB884" s="40"/>
      <c r="BC884" s="40"/>
      <c r="BD884" s="40"/>
      <c r="BE884" s="40"/>
      <c r="BF884" s="40"/>
      <c r="BG884" s="40"/>
      <c r="BH884" s="40"/>
      <c r="BI884" s="40"/>
      <c r="BJ884" s="40"/>
      <c r="BK884" s="40"/>
      <c r="BL884" s="40"/>
      <c r="BM884" s="40"/>
      <c r="BN884" s="40"/>
      <c r="BO884" s="40"/>
      <c r="BP884" s="40"/>
      <c r="BQ884" s="40"/>
      <c r="BR884" s="40"/>
      <c r="BS884" s="40"/>
      <c r="BT884" s="40"/>
      <c r="BU884" s="40"/>
      <c r="BV884" s="40"/>
      <c r="BW884" s="40"/>
      <c r="BX884" s="40"/>
      <c r="BY884" s="40"/>
      <c r="BZ884" s="40"/>
      <c r="CA884" s="40"/>
      <c r="CB884" s="40"/>
      <c r="CC884" s="40"/>
      <c r="CD884" s="40"/>
      <c r="CE884" s="40"/>
      <c r="CF884" s="40"/>
      <c r="CG884" s="40"/>
      <c r="CH884" s="40"/>
      <c r="CI884" s="40"/>
      <c r="CJ884" s="40"/>
      <c r="CK884" s="40"/>
      <c r="CL884" s="40"/>
      <c r="CM884" s="40"/>
      <c r="CN884" s="40"/>
      <c r="CO884" s="40"/>
      <c r="CP884" s="40"/>
      <c r="CQ884" s="40"/>
      <c r="CR884" s="40"/>
      <c r="CS884" s="40"/>
      <c r="CT884" s="40"/>
      <c r="CU884" s="40"/>
      <c r="CV884" s="40"/>
      <c r="CW884" s="40"/>
      <c r="CX884" s="40"/>
      <c r="CY884" s="40"/>
      <c r="CZ884" s="40"/>
      <c r="DA884" s="40"/>
      <c r="DB884" s="40"/>
      <c r="DC884" s="40"/>
      <c r="DD884" s="40"/>
      <c r="DE884" s="40"/>
      <c r="DF884" s="40"/>
      <c r="DG884" s="40"/>
      <c r="DH884" s="40"/>
      <c r="DI884" s="40"/>
      <c r="DJ884" s="40"/>
      <c r="DK884" s="40"/>
      <c r="DL884" s="40"/>
      <c r="DM884" s="40"/>
      <c r="DN884" s="40"/>
      <c r="DO884" s="40"/>
      <c r="DP884" s="40"/>
      <c r="DQ884" s="40"/>
      <c r="DR884" s="40"/>
      <c r="DS884" s="40"/>
      <c r="DT884" s="40"/>
      <c r="DU884" s="40"/>
      <c r="DV884" s="40"/>
      <c r="DW884" s="40"/>
      <c r="DX884" s="40"/>
      <c r="DY884" s="40"/>
      <c r="DZ884" s="40"/>
      <c r="EA884" s="40"/>
      <c r="EB884" s="40"/>
      <c r="EC884" s="40"/>
      <c r="ED884" s="40"/>
      <c r="EE884" s="40"/>
      <c r="EF884" s="40"/>
      <c r="EG884" s="40"/>
      <c r="EH884" s="40"/>
      <c r="EI884" s="40"/>
      <c r="EJ884" s="40"/>
      <c r="EK884" s="40"/>
      <c r="EL884" s="40"/>
      <c r="EM884" s="40"/>
      <c r="EN884" s="40"/>
      <c r="EO884" s="40"/>
      <c r="EP884" s="40"/>
      <c r="EQ884" s="40"/>
      <c r="ER884" s="40"/>
      <c r="ES884" s="40"/>
      <c r="ET884" s="40"/>
      <c r="EU884" s="40"/>
      <c r="EV884" s="40"/>
      <c r="EW884" s="40"/>
      <c r="EX884" s="40"/>
      <c r="EY884" s="40"/>
      <c r="EZ884" s="40"/>
      <c r="FA884" s="40"/>
      <c r="FB884" s="40"/>
      <c r="FC884" s="40"/>
      <c r="FD884" s="40"/>
      <c r="FE884" s="40"/>
      <c r="FF884" s="40"/>
      <c r="FG884" s="40"/>
      <c r="FH884" s="40"/>
      <c r="FI884" s="40"/>
      <c r="FJ884" s="40"/>
      <c r="FK884" s="40"/>
      <c r="FL884" s="40"/>
      <c r="FM884" s="40"/>
      <c r="FN884" s="40"/>
      <c r="FO884" s="40"/>
      <c r="FP884" s="40"/>
      <c r="FQ884" s="40"/>
      <c r="FR884" s="40"/>
      <c r="FS884" s="40"/>
      <c r="FT884" s="40"/>
      <c r="FU884" s="40"/>
      <c r="FV884" s="40"/>
      <c r="FW884" s="40"/>
      <c r="FX884" s="40"/>
      <c r="FY884" s="40"/>
      <c r="FZ884" s="40"/>
      <c r="GA884" s="40"/>
      <c r="GB884" s="40"/>
      <c r="GC884" s="40"/>
      <c r="GD884" s="40"/>
      <c r="GE884" s="40"/>
      <c r="GF884" s="40"/>
      <c r="GG884" s="40"/>
      <c r="GH884" s="40"/>
      <c r="GI884" s="40"/>
      <c r="GJ884" s="40"/>
      <c r="GK884" s="40"/>
      <c r="GL884" s="40"/>
      <c r="GM884" s="40"/>
      <c r="GN884" s="40"/>
      <c r="GO884" s="40"/>
      <c r="GP884" s="40"/>
      <c r="GQ884" s="40"/>
      <c r="GR884" s="40"/>
      <c r="GS884" s="40"/>
      <c r="GT884" s="40"/>
      <c r="GU884" s="40"/>
      <c r="GV884" s="40"/>
      <c r="GW884" s="40"/>
      <c r="GX884" s="40"/>
      <c r="GY884" s="40"/>
      <c r="GZ884" s="40"/>
      <c r="HA884" s="40"/>
      <c r="HB884" s="40"/>
      <c r="HC884" s="40"/>
      <c r="HD884" s="40"/>
      <c r="HE884" s="40"/>
      <c r="HF884" s="40"/>
      <c r="HG884" s="40"/>
      <c r="HH884" s="40"/>
      <c r="HI884" s="40"/>
      <c r="HJ884" s="40"/>
      <c r="HK884" s="40"/>
      <c r="HL884" s="40"/>
      <c r="HM884" s="40"/>
      <c r="HN884" s="40"/>
      <c r="HO884" s="40"/>
      <c r="HP884" s="40"/>
      <c r="HQ884" s="40"/>
      <c r="HR884" s="40"/>
      <c r="HS884" s="40"/>
      <c r="HT884" s="40"/>
      <c r="HU884" s="40"/>
      <c r="HV884" s="40"/>
      <c r="HW884" s="40"/>
      <c r="HX884" s="40"/>
      <c r="HY884" s="40"/>
      <c r="HZ884" s="40"/>
      <c r="IA884" s="40"/>
      <c r="IC884" s="40"/>
      <c r="ID884" s="40"/>
      <c r="IE884" s="40"/>
      <c r="IF884" s="40"/>
      <c r="IG884" s="40"/>
      <c r="IH884" s="40"/>
      <c r="II884" s="40"/>
    </row>
    <row r="885" spans="2:243" s="44" customFormat="1" ht="94.5" x14ac:dyDescent="0.25">
      <c r="B885" s="177"/>
      <c r="C885" s="34">
        <v>251</v>
      </c>
      <c r="D885" s="46" t="s">
        <v>3030</v>
      </c>
      <c r="E885" s="41" t="s">
        <v>174</v>
      </c>
      <c r="F885" s="47" t="s">
        <v>175</v>
      </c>
      <c r="G885" s="48" t="s">
        <v>176</v>
      </c>
      <c r="H885" s="49">
        <v>41555</v>
      </c>
      <c r="I885" s="142">
        <v>438333</v>
      </c>
      <c r="J885" s="50">
        <v>41969</v>
      </c>
      <c r="K885" s="42" t="s">
        <v>2426</v>
      </c>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c r="AQ885" s="40"/>
      <c r="AR885" s="40"/>
      <c r="AS885" s="40"/>
      <c r="AT885" s="40"/>
      <c r="AU885" s="40"/>
      <c r="AV885" s="40"/>
      <c r="AW885" s="40"/>
      <c r="AX885" s="40"/>
      <c r="AY885" s="40"/>
      <c r="AZ885" s="40"/>
      <c r="BA885" s="40"/>
      <c r="BB885" s="40"/>
      <c r="BC885" s="40"/>
      <c r="BD885" s="40"/>
      <c r="BE885" s="40"/>
      <c r="BF885" s="40"/>
      <c r="BG885" s="40"/>
      <c r="BH885" s="40"/>
      <c r="BI885" s="40"/>
      <c r="BJ885" s="40"/>
      <c r="BK885" s="40"/>
      <c r="BL885" s="40"/>
      <c r="BM885" s="40"/>
      <c r="BN885" s="40"/>
      <c r="BO885" s="40"/>
      <c r="BP885" s="40"/>
      <c r="BQ885" s="40"/>
      <c r="BR885" s="40"/>
      <c r="BS885" s="40"/>
      <c r="BT885" s="40"/>
      <c r="BU885" s="40"/>
      <c r="BV885" s="40"/>
      <c r="BW885" s="40"/>
      <c r="BX885" s="40"/>
      <c r="BY885" s="40"/>
      <c r="BZ885" s="40"/>
      <c r="CA885" s="40"/>
      <c r="CB885" s="40"/>
      <c r="CC885" s="40"/>
      <c r="CD885" s="40"/>
      <c r="CE885" s="40"/>
      <c r="CF885" s="40"/>
      <c r="CG885" s="40"/>
      <c r="CH885" s="40"/>
      <c r="CI885" s="40"/>
      <c r="CJ885" s="40"/>
      <c r="CK885" s="40"/>
      <c r="CL885" s="40"/>
      <c r="CM885" s="40"/>
      <c r="CN885" s="40"/>
      <c r="CO885" s="40"/>
      <c r="CP885" s="40"/>
      <c r="CQ885" s="40"/>
      <c r="CR885" s="40"/>
      <c r="CS885" s="40"/>
      <c r="CT885" s="40"/>
      <c r="CU885" s="40"/>
      <c r="CV885" s="40"/>
      <c r="CW885" s="40"/>
      <c r="CX885" s="40"/>
      <c r="CY885" s="40"/>
      <c r="CZ885" s="40"/>
      <c r="DA885" s="40"/>
      <c r="DB885" s="40"/>
      <c r="DC885" s="40"/>
      <c r="DD885" s="40"/>
      <c r="DE885" s="40"/>
      <c r="DF885" s="40"/>
      <c r="DG885" s="40"/>
      <c r="DH885" s="40"/>
      <c r="DI885" s="40"/>
      <c r="DJ885" s="40"/>
      <c r="DK885" s="40"/>
      <c r="DL885" s="40"/>
      <c r="DM885" s="40"/>
      <c r="DN885" s="40"/>
      <c r="DO885" s="40"/>
      <c r="DP885" s="40"/>
      <c r="DQ885" s="40"/>
      <c r="DR885" s="40"/>
      <c r="DS885" s="40"/>
      <c r="DT885" s="40"/>
      <c r="DU885" s="40"/>
      <c r="DV885" s="40"/>
      <c r="DW885" s="40"/>
      <c r="DX885" s="40"/>
      <c r="DY885" s="40"/>
      <c r="DZ885" s="40"/>
      <c r="EA885" s="40"/>
      <c r="EB885" s="40"/>
      <c r="EC885" s="40"/>
      <c r="ED885" s="40"/>
      <c r="EE885" s="40"/>
      <c r="EF885" s="40"/>
      <c r="EG885" s="40"/>
      <c r="EH885" s="40"/>
      <c r="EI885" s="40"/>
      <c r="EJ885" s="40"/>
      <c r="EK885" s="40"/>
      <c r="EL885" s="40"/>
      <c r="EM885" s="40"/>
      <c r="EN885" s="40"/>
      <c r="EO885" s="40"/>
      <c r="EP885" s="40"/>
      <c r="EQ885" s="40"/>
      <c r="ER885" s="40"/>
      <c r="ES885" s="40"/>
      <c r="ET885" s="40"/>
      <c r="EU885" s="40"/>
      <c r="EV885" s="40"/>
      <c r="EW885" s="40"/>
      <c r="EX885" s="40"/>
      <c r="EY885" s="40"/>
      <c r="EZ885" s="40"/>
      <c r="FA885" s="40"/>
      <c r="FB885" s="40"/>
      <c r="FC885" s="40"/>
      <c r="FD885" s="40"/>
      <c r="FE885" s="40"/>
      <c r="FF885" s="40"/>
      <c r="FG885" s="40"/>
      <c r="FH885" s="40"/>
      <c r="FI885" s="40"/>
      <c r="FJ885" s="40"/>
      <c r="FK885" s="40"/>
      <c r="FL885" s="40"/>
      <c r="FM885" s="40"/>
      <c r="FN885" s="40"/>
      <c r="FO885" s="40"/>
      <c r="FP885" s="40"/>
      <c r="FQ885" s="40"/>
      <c r="FR885" s="40"/>
      <c r="FS885" s="40"/>
      <c r="FT885" s="40"/>
      <c r="FU885" s="40"/>
      <c r="FV885" s="40"/>
      <c r="FW885" s="40"/>
      <c r="FX885" s="40"/>
      <c r="FY885" s="40"/>
      <c r="FZ885" s="40"/>
      <c r="GA885" s="40"/>
      <c r="GB885" s="40"/>
      <c r="GC885" s="40"/>
      <c r="GD885" s="40"/>
      <c r="GE885" s="40"/>
      <c r="GF885" s="40"/>
      <c r="GG885" s="40"/>
      <c r="GH885" s="40"/>
      <c r="GI885" s="40"/>
      <c r="GJ885" s="40"/>
      <c r="GK885" s="40"/>
      <c r="GL885" s="40"/>
      <c r="GM885" s="40"/>
      <c r="GN885" s="40"/>
      <c r="GO885" s="40"/>
      <c r="GP885" s="40"/>
      <c r="GQ885" s="40"/>
      <c r="GR885" s="40"/>
      <c r="GS885" s="40"/>
      <c r="GT885" s="40"/>
      <c r="GU885" s="40"/>
      <c r="GV885" s="40"/>
      <c r="GW885" s="40"/>
      <c r="GX885" s="40"/>
      <c r="GY885" s="40"/>
      <c r="GZ885" s="40"/>
      <c r="HA885" s="40"/>
      <c r="HB885" s="40"/>
      <c r="HC885" s="40"/>
      <c r="HD885" s="40"/>
      <c r="HE885" s="40"/>
      <c r="HF885" s="40"/>
      <c r="HG885" s="40"/>
      <c r="HH885" s="40"/>
      <c r="HI885" s="40"/>
      <c r="HJ885" s="40"/>
      <c r="HK885" s="40"/>
      <c r="HL885" s="40"/>
      <c r="HM885" s="40"/>
      <c r="HN885" s="40"/>
      <c r="HO885" s="40"/>
      <c r="HP885" s="40"/>
      <c r="HQ885" s="40"/>
      <c r="HR885" s="40"/>
      <c r="HS885" s="40"/>
      <c r="HT885" s="40"/>
      <c r="HU885" s="40"/>
      <c r="HV885" s="40"/>
      <c r="HW885" s="40"/>
      <c r="HX885" s="40"/>
      <c r="HY885" s="40"/>
      <c r="HZ885" s="40"/>
      <c r="IA885" s="40"/>
      <c r="IC885" s="40"/>
      <c r="ID885" s="40"/>
      <c r="IE885" s="40"/>
      <c r="IF885" s="40"/>
      <c r="IG885" s="40"/>
      <c r="IH885" s="40"/>
      <c r="II885" s="40"/>
    </row>
    <row r="886" spans="2:243" s="44" customFormat="1" ht="63" x14ac:dyDescent="0.25">
      <c r="B886" s="177"/>
      <c r="C886" s="34">
        <v>252</v>
      </c>
      <c r="D886" s="46" t="s">
        <v>2968</v>
      </c>
      <c r="E886" s="41" t="s">
        <v>15</v>
      </c>
      <c r="F886" s="47" t="s">
        <v>112</v>
      </c>
      <c r="G886" s="48" t="s">
        <v>113</v>
      </c>
      <c r="H886" s="49">
        <v>41018</v>
      </c>
      <c r="I886" s="142">
        <v>269765</v>
      </c>
      <c r="J886" s="50">
        <v>41970</v>
      </c>
      <c r="K886" s="42" t="s">
        <v>2427</v>
      </c>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c r="AQ886" s="40"/>
      <c r="AR886" s="40"/>
      <c r="AS886" s="40"/>
      <c r="AT886" s="40"/>
      <c r="AU886" s="40"/>
      <c r="AV886" s="40"/>
      <c r="AW886" s="40"/>
      <c r="AX886" s="40"/>
      <c r="AY886" s="40"/>
      <c r="AZ886" s="40"/>
      <c r="BA886" s="40"/>
      <c r="BB886" s="40"/>
      <c r="BC886" s="40"/>
      <c r="BD886" s="40"/>
      <c r="BE886" s="40"/>
      <c r="BF886" s="40"/>
      <c r="BG886" s="40"/>
      <c r="BH886" s="40"/>
      <c r="BI886" s="40"/>
      <c r="BJ886" s="40"/>
      <c r="BK886" s="40"/>
      <c r="BL886" s="40"/>
      <c r="BM886" s="40"/>
      <c r="BN886" s="40"/>
      <c r="BO886" s="40"/>
      <c r="BP886" s="40"/>
      <c r="BQ886" s="40"/>
      <c r="BR886" s="40"/>
      <c r="BS886" s="40"/>
      <c r="BT886" s="40"/>
      <c r="BU886" s="40"/>
      <c r="BV886" s="40"/>
      <c r="BW886" s="40"/>
      <c r="BX886" s="40"/>
      <c r="BY886" s="40"/>
      <c r="BZ886" s="40"/>
      <c r="CA886" s="40"/>
      <c r="CB886" s="40"/>
      <c r="CC886" s="40"/>
      <c r="CD886" s="40"/>
      <c r="CE886" s="40"/>
      <c r="CF886" s="40"/>
      <c r="CG886" s="40"/>
      <c r="CH886" s="40"/>
      <c r="CI886" s="40"/>
      <c r="CJ886" s="40"/>
      <c r="CK886" s="40"/>
      <c r="CL886" s="40"/>
      <c r="CM886" s="40"/>
      <c r="CN886" s="40"/>
      <c r="CO886" s="40"/>
      <c r="CP886" s="40"/>
      <c r="CQ886" s="40"/>
      <c r="CR886" s="40"/>
      <c r="CS886" s="40"/>
      <c r="CT886" s="40"/>
      <c r="CU886" s="40"/>
      <c r="CV886" s="40"/>
      <c r="CW886" s="40"/>
      <c r="CX886" s="40"/>
      <c r="CY886" s="40"/>
      <c r="CZ886" s="40"/>
      <c r="DA886" s="40"/>
      <c r="DB886" s="40"/>
      <c r="DC886" s="40"/>
      <c r="DD886" s="40"/>
      <c r="DE886" s="40"/>
      <c r="DF886" s="40"/>
      <c r="DG886" s="40"/>
      <c r="DH886" s="40"/>
      <c r="DI886" s="40"/>
      <c r="DJ886" s="40"/>
      <c r="DK886" s="40"/>
      <c r="DL886" s="40"/>
      <c r="DM886" s="40"/>
      <c r="DN886" s="40"/>
      <c r="DO886" s="40"/>
      <c r="DP886" s="40"/>
      <c r="DQ886" s="40"/>
      <c r="DR886" s="40"/>
      <c r="DS886" s="40"/>
      <c r="DT886" s="40"/>
      <c r="DU886" s="40"/>
      <c r="DV886" s="40"/>
      <c r="DW886" s="40"/>
      <c r="DX886" s="40"/>
      <c r="DY886" s="40"/>
      <c r="DZ886" s="40"/>
      <c r="EA886" s="40"/>
      <c r="EB886" s="40"/>
      <c r="EC886" s="40"/>
      <c r="ED886" s="40"/>
      <c r="EE886" s="40"/>
      <c r="EF886" s="40"/>
      <c r="EG886" s="40"/>
      <c r="EH886" s="40"/>
      <c r="EI886" s="40"/>
      <c r="EJ886" s="40"/>
      <c r="EK886" s="40"/>
      <c r="EL886" s="40"/>
      <c r="EM886" s="40"/>
      <c r="EN886" s="40"/>
      <c r="EO886" s="40"/>
      <c r="EP886" s="40"/>
      <c r="EQ886" s="40"/>
      <c r="ER886" s="40"/>
      <c r="ES886" s="40"/>
      <c r="ET886" s="40"/>
      <c r="EU886" s="40"/>
      <c r="EV886" s="40"/>
      <c r="EW886" s="40"/>
      <c r="EX886" s="40"/>
      <c r="EY886" s="40"/>
      <c r="EZ886" s="40"/>
      <c r="FA886" s="40"/>
      <c r="FB886" s="40"/>
      <c r="FC886" s="40"/>
      <c r="FD886" s="40"/>
      <c r="FE886" s="40"/>
      <c r="FF886" s="40"/>
      <c r="FG886" s="40"/>
      <c r="FH886" s="40"/>
      <c r="FI886" s="40"/>
      <c r="FJ886" s="40"/>
      <c r="FK886" s="40"/>
      <c r="FL886" s="40"/>
      <c r="FM886" s="40"/>
      <c r="FN886" s="40"/>
      <c r="FO886" s="40"/>
      <c r="FP886" s="40"/>
      <c r="FQ886" s="40"/>
      <c r="FR886" s="40"/>
      <c r="FS886" s="40"/>
      <c r="FT886" s="40"/>
      <c r="FU886" s="40"/>
      <c r="FV886" s="40"/>
      <c r="FW886" s="40"/>
      <c r="FX886" s="40"/>
      <c r="FY886" s="40"/>
      <c r="FZ886" s="40"/>
      <c r="GA886" s="40"/>
      <c r="GB886" s="40"/>
      <c r="GC886" s="40"/>
      <c r="GD886" s="40"/>
      <c r="GE886" s="40"/>
      <c r="GF886" s="40"/>
      <c r="GG886" s="40"/>
      <c r="GH886" s="40"/>
      <c r="GI886" s="40"/>
      <c r="GJ886" s="40"/>
      <c r="GK886" s="40"/>
      <c r="GL886" s="40"/>
      <c r="GM886" s="40"/>
      <c r="GN886" s="40"/>
      <c r="GO886" s="40"/>
      <c r="GP886" s="40"/>
      <c r="GQ886" s="40"/>
      <c r="GR886" s="40"/>
      <c r="GS886" s="40"/>
      <c r="GT886" s="40"/>
      <c r="GU886" s="40"/>
      <c r="GV886" s="40"/>
      <c r="GW886" s="40"/>
      <c r="GX886" s="40"/>
      <c r="GY886" s="40"/>
      <c r="GZ886" s="40"/>
      <c r="HA886" s="40"/>
      <c r="HB886" s="40"/>
      <c r="HC886" s="40"/>
      <c r="HD886" s="40"/>
      <c r="HE886" s="40"/>
      <c r="HF886" s="40"/>
      <c r="HG886" s="40"/>
      <c r="HH886" s="40"/>
      <c r="HI886" s="40"/>
      <c r="HJ886" s="40"/>
      <c r="HK886" s="40"/>
      <c r="HL886" s="40"/>
      <c r="HM886" s="40"/>
      <c r="HN886" s="40"/>
      <c r="HO886" s="40"/>
      <c r="HP886" s="40"/>
      <c r="HQ886" s="40"/>
      <c r="HR886" s="40"/>
      <c r="HS886" s="40"/>
      <c r="HT886" s="40"/>
      <c r="HU886" s="40"/>
      <c r="HV886" s="40"/>
      <c r="HW886" s="40"/>
      <c r="HX886" s="40"/>
      <c r="HY886" s="40"/>
      <c r="HZ886" s="40"/>
      <c r="IA886" s="40"/>
      <c r="IC886" s="40"/>
      <c r="ID886" s="40"/>
      <c r="IE886" s="40"/>
      <c r="IF886" s="40"/>
      <c r="IG886" s="40"/>
      <c r="IH886" s="40"/>
      <c r="II886" s="40"/>
    </row>
    <row r="887" spans="2:243" s="44" customFormat="1" ht="78.75" x14ac:dyDescent="0.25">
      <c r="B887" s="177"/>
      <c r="C887" s="34">
        <v>253</v>
      </c>
      <c r="D887" s="46" t="s">
        <v>2897</v>
      </c>
      <c r="E887" s="41" t="s">
        <v>67</v>
      </c>
      <c r="F887" s="47" t="s">
        <v>68</v>
      </c>
      <c r="G887" s="48" t="s">
        <v>69</v>
      </c>
      <c r="H887" s="49">
        <v>41845</v>
      </c>
      <c r="I887" s="142">
        <v>510000</v>
      </c>
      <c r="J887" s="50">
        <v>41972</v>
      </c>
      <c r="K887" s="42" t="s">
        <v>2428</v>
      </c>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c r="AQ887" s="40"/>
      <c r="AR887" s="40"/>
      <c r="AS887" s="40"/>
      <c r="AT887" s="40"/>
      <c r="AU887" s="40"/>
      <c r="AV887" s="40"/>
      <c r="AW887" s="40"/>
      <c r="AX887" s="40"/>
      <c r="AY887" s="40"/>
      <c r="AZ887" s="40"/>
      <c r="BA887" s="40"/>
      <c r="BB887" s="40"/>
      <c r="BC887" s="40"/>
      <c r="BD887" s="40"/>
      <c r="BE887" s="40"/>
      <c r="BF887" s="40"/>
      <c r="BG887" s="40"/>
      <c r="BH887" s="40"/>
      <c r="BI887" s="40"/>
      <c r="BJ887" s="40"/>
      <c r="BK887" s="40"/>
      <c r="BL887" s="40"/>
      <c r="BM887" s="40"/>
      <c r="BN887" s="40"/>
      <c r="BO887" s="40"/>
      <c r="BP887" s="40"/>
      <c r="BQ887" s="40"/>
      <c r="BR887" s="40"/>
      <c r="BS887" s="40"/>
      <c r="BT887" s="40"/>
      <c r="BU887" s="40"/>
      <c r="BV887" s="40"/>
      <c r="BW887" s="40"/>
      <c r="BX887" s="40"/>
      <c r="BY887" s="40"/>
      <c r="BZ887" s="40"/>
      <c r="CA887" s="40"/>
      <c r="CB887" s="40"/>
      <c r="CC887" s="40"/>
      <c r="CD887" s="40"/>
      <c r="CE887" s="40"/>
      <c r="CF887" s="40"/>
      <c r="CG887" s="40"/>
      <c r="CH887" s="40"/>
      <c r="CI887" s="40"/>
      <c r="CJ887" s="40"/>
      <c r="CK887" s="40"/>
      <c r="CL887" s="40"/>
      <c r="CM887" s="40"/>
      <c r="CN887" s="40"/>
      <c r="CO887" s="40"/>
      <c r="CP887" s="40"/>
      <c r="CQ887" s="40"/>
      <c r="CR887" s="40"/>
      <c r="CS887" s="40"/>
      <c r="CT887" s="40"/>
      <c r="CU887" s="40"/>
      <c r="CV887" s="40"/>
      <c r="CW887" s="40"/>
      <c r="CX887" s="40"/>
      <c r="CY887" s="40"/>
      <c r="CZ887" s="40"/>
      <c r="DA887" s="40"/>
      <c r="DB887" s="40"/>
      <c r="DC887" s="40"/>
      <c r="DD887" s="40"/>
      <c r="DE887" s="40"/>
      <c r="DF887" s="40"/>
      <c r="DG887" s="40"/>
      <c r="DH887" s="40"/>
      <c r="DI887" s="40"/>
      <c r="DJ887" s="40"/>
      <c r="DK887" s="40"/>
      <c r="DL887" s="40"/>
      <c r="DM887" s="40"/>
      <c r="DN887" s="40"/>
      <c r="DO887" s="40"/>
      <c r="DP887" s="40"/>
      <c r="DQ887" s="40"/>
      <c r="DR887" s="40"/>
      <c r="DS887" s="40"/>
      <c r="DT887" s="40"/>
      <c r="DU887" s="40"/>
      <c r="DV887" s="40"/>
      <c r="DW887" s="40"/>
      <c r="DX887" s="40"/>
      <c r="DY887" s="40"/>
      <c r="DZ887" s="40"/>
      <c r="EA887" s="40"/>
      <c r="EB887" s="40"/>
      <c r="EC887" s="40"/>
      <c r="ED887" s="40"/>
      <c r="EE887" s="40"/>
      <c r="EF887" s="40"/>
      <c r="EG887" s="40"/>
      <c r="EH887" s="40"/>
      <c r="EI887" s="40"/>
      <c r="EJ887" s="40"/>
      <c r="EK887" s="40"/>
      <c r="EL887" s="40"/>
      <c r="EM887" s="40"/>
      <c r="EN887" s="40"/>
      <c r="EO887" s="40"/>
      <c r="EP887" s="40"/>
      <c r="EQ887" s="40"/>
      <c r="ER887" s="40"/>
      <c r="ES887" s="40"/>
      <c r="ET887" s="40"/>
      <c r="EU887" s="40"/>
      <c r="EV887" s="40"/>
      <c r="EW887" s="40"/>
      <c r="EX887" s="40"/>
      <c r="EY887" s="40"/>
      <c r="EZ887" s="40"/>
      <c r="FA887" s="40"/>
      <c r="FB887" s="40"/>
      <c r="FC887" s="40"/>
      <c r="FD887" s="40"/>
      <c r="FE887" s="40"/>
      <c r="FF887" s="40"/>
      <c r="FG887" s="40"/>
      <c r="FH887" s="40"/>
      <c r="FI887" s="40"/>
      <c r="FJ887" s="40"/>
      <c r="FK887" s="40"/>
      <c r="FL887" s="40"/>
      <c r="FM887" s="40"/>
      <c r="FN887" s="40"/>
      <c r="FO887" s="40"/>
      <c r="FP887" s="40"/>
      <c r="FQ887" s="40"/>
      <c r="FR887" s="40"/>
      <c r="FS887" s="40"/>
      <c r="FT887" s="40"/>
      <c r="FU887" s="40"/>
      <c r="FV887" s="40"/>
      <c r="FW887" s="40"/>
      <c r="FX887" s="40"/>
      <c r="FY887" s="40"/>
      <c r="FZ887" s="40"/>
      <c r="GA887" s="40"/>
      <c r="GB887" s="40"/>
      <c r="GC887" s="40"/>
      <c r="GD887" s="40"/>
      <c r="GE887" s="40"/>
      <c r="GF887" s="40"/>
      <c r="GG887" s="40"/>
      <c r="GH887" s="40"/>
      <c r="GI887" s="40"/>
      <c r="GJ887" s="40"/>
      <c r="GK887" s="40"/>
      <c r="GL887" s="40"/>
      <c r="GM887" s="40"/>
      <c r="GN887" s="40"/>
      <c r="GO887" s="40"/>
      <c r="GP887" s="40"/>
      <c r="GQ887" s="40"/>
      <c r="GR887" s="40"/>
      <c r="GS887" s="40"/>
      <c r="GT887" s="40"/>
      <c r="GU887" s="40"/>
      <c r="GV887" s="40"/>
      <c r="GW887" s="40"/>
      <c r="GX887" s="40"/>
      <c r="GY887" s="40"/>
      <c r="GZ887" s="40"/>
      <c r="HA887" s="40"/>
      <c r="HB887" s="40"/>
      <c r="HC887" s="40"/>
      <c r="HD887" s="40"/>
      <c r="HE887" s="40"/>
      <c r="HF887" s="40"/>
      <c r="HG887" s="40"/>
      <c r="HH887" s="40"/>
      <c r="HI887" s="40"/>
      <c r="HJ887" s="40"/>
      <c r="HK887" s="40"/>
      <c r="HL887" s="40"/>
      <c r="HM887" s="40"/>
      <c r="HN887" s="40"/>
      <c r="HO887" s="40"/>
      <c r="HP887" s="40"/>
      <c r="HQ887" s="40"/>
      <c r="HR887" s="40"/>
      <c r="HS887" s="40"/>
      <c r="HT887" s="40"/>
      <c r="HU887" s="40"/>
      <c r="HV887" s="40"/>
      <c r="HW887" s="40"/>
      <c r="HX887" s="40"/>
      <c r="HY887" s="40"/>
      <c r="HZ887" s="40"/>
      <c r="IA887" s="40"/>
      <c r="IC887" s="40"/>
      <c r="ID887" s="40"/>
      <c r="IE887" s="40"/>
      <c r="IF887" s="40"/>
      <c r="IG887" s="40"/>
      <c r="IH887" s="40"/>
      <c r="II887" s="40"/>
    </row>
    <row r="888" spans="2:243" s="44" customFormat="1" ht="63" x14ac:dyDescent="0.25">
      <c r="B888" s="177"/>
      <c r="C888" s="34">
        <v>254</v>
      </c>
      <c r="D888" s="46" t="s">
        <v>2890</v>
      </c>
      <c r="E888" s="41" t="s">
        <v>67</v>
      </c>
      <c r="F888" s="47" t="s">
        <v>510</v>
      </c>
      <c r="G888" s="48" t="s">
        <v>511</v>
      </c>
      <c r="H888" s="49">
        <v>41480</v>
      </c>
      <c r="I888" s="142">
        <v>400000</v>
      </c>
      <c r="J888" s="50">
        <v>41973</v>
      </c>
      <c r="K888" s="42" t="s">
        <v>1889</v>
      </c>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c r="AQ888" s="40"/>
      <c r="AR888" s="40"/>
      <c r="AS888" s="40"/>
      <c r="AT888" s="40"/>
      <c r="AU888" s="40"/>
      <c r="AV888" s="40"/>
      <c r="AW888" s="40"/>
      <c r="AX888" s="40"/>
      <c r="AY888" s="40"/>
      <c r="AZ888" s="40"/>
      <c r="BA888" s="40"/>
      <c r="BB888" s="40"/>
      <c r="BC888" s="40"/>
      <c r="BD888" s="40"/>
      <c r="BE888" s="40"/>
      <c r="BF888" s="40"/>
      <c r="BG888" s="40"/>
      <c r="BH888" s="40"/>
      <c r="BI888" s="40"/>
      <c r="BJ888" s="40"/>
      <c r="BK888" s="40"/>
      <c r="BL888" s="40"/>
      <c r="BM888" s="40"/>
      <c r="BN888" s="40"/>
      <c r="BO888" s="40"/>
      <c r="BP888" s="40"/>
      <c r="BQ888" s="40"/>
      <c r="BR888" s="40"/>
      <c r="BS888" s="40"/>
      <c r="BT888" s="40"/>
      <c r="BU888" s="40"/>
      <c r="BV888" s="40"/>
      <c r="BW888" s="40"/>
      <c r="BX888" s="40"/>
      <c r="BY888" s="40"/>
      <c r="BZ888" s="40"/>
      <c r="CA888" s="40"/>
      <c r="CB888" s="40"/>
      <c r="CC888" s="40"/>
      <c r="CD888" s="40"/>
      <c r="CE888" s="40"/>
      <c r="CF888" s="40"/>
      <c r="CG888" s="40"/>
      <c r="CH888" s="40"/>
      <c r="CI888" s="40"/>
      <c r="CJ888" s="40"/>
      <c r="CK888" s="40"/>
      <c r="CL888" s="40"/>
      <c r="CM888" s="40"/>
      <c r="CN888" s="40"/>
      <c r="CO888" s="40"/>
      <c r="CP888" s="40"/>
      <c r="CQ888" s="40"/>
      <c r="CR888" s="40"/>
      <c r="CS888" s="40"/>
      <c r="CT888" s="40"/>
      <c r="CU888" s="40"/>
      <c r="CV888" s="40"/>
      <c r="CW888" s="40"/>
      <c r="CX888" s="40"/>
      <c r="CY888" s="40"/>
      <c r="CZ888" s="40"/>
      <c r="DA888" s="40"/>
      <c r="DB888" s="40"/>
      <c r="DC888" s="40"/>
      <c r="DD888" s="40"/>
      <c r="DE888" s="40"/>
      <c r="DF888" s="40"/>
      <c r="DG888" s="40"/>
      <c r="DH888" s="40"/>
      <c r="DI888" s="40"/>
      <c r="DJ888" s="40"/>
      <c r="DK888" s="40"/>
      <c r="DL888" s="40"/>
      <c r="DM888" s="40"/>
      <c r="DN888" s="40"/>
      <c r="DO888" s="40"/>
      <c r="DP888" s="40"/>
      <c r="DQ888" s="40"/>
      <c r="DR888" s="40"/>
      <c r="DS888" s="40"/>
      <c r="DT888" s="40"/>
      <c r="DU888" s="40"/>
      <c r="DV888" s="40"/>
      <c r="DW888" s="40"/>
      <c r="DX888" s="40"/>
      <c r="DY888" s="40"/>
      <c r="DZ888" s="40"/>
      <c r="EA888" s="40"/>
      <c r="EB888" s="40"/>
      <c r="EC888" s="40"/>
      <c r="ED888" s="40"/>
      <c r="EE888" s="40"/>
      <c r="EF888" s="40"/>
      <c r="EG888" s="40"/>
      <c r="EH888" s="40"/>
      <c r="EI888" s="40"/>
      <c r="EJ888" s="40"/>
      <c r="EK888" s="40"/>
      <c r="EL888" s="40"/>
      <c r="EM888" s="40"/>
      <c r="EN888" s="40"/>
      <c r="EO888" s="40"/>
      <c r="EP888" s="40"/>
      <c r="EQ888" s="40"/>
      <c r="ER888" s="40"/>
      <c r="ES888" s="40"/>
      <c r="ET888" s="40"/>
      <c r="EU888" s="40"/>
      <c r="EV888" s="40"/>
      <c r="EW888" s="40"/>
      <c r="EX888" s="40"/>
      <c r="EY888" s="40"/>
      <c r="EZ888" s="40"/>
      <c r="FA888" s="40"/>
      <c r="FB888" s="40"/>
      <c r="FC888" s="40"/>
      <c r="FD888" s="40"/>
      <c r="FE888" s="40"/>
      <c r="FF888" s="40"/>
      <c r="FG888" s="40"/>
      <c r="FH888" s="40"/>
      <c r="FI888" s="40"/>
      <c r="FJ888" s="40"/>
      <c r="FK888" s="40"/>
      <c r="FL888" s="40"/>
      <c r="FM888" s="40"/>
      <c r="FN888" s="40"/>
      <c r="FO888" s="40"/>
      <c r="FP888" s="40"/>
      <c r="FQ888" s="40"/>
      <c r="FR888" s="40"/>
      <c r="FS888" s="40"/>
      <c r="FT888" s="40"/>
      <c r="FU888" s="40"/>
      <c r="FV888" s="40"/>
      <c r="FW888" s="40"/>
      <c r="FX888" s="40"/>
      <c r="FY888" s="40"/>
      <c r="FZ888" s="40"/>
      <c r="GA888" s="40"/>
      <c r="GB888" s="40"/>
      <c r="GC888" s="40"/>
      <c r="GD888" s="40"/>
      <c r="GE888" s="40"/>
      <c r="GF888" s="40"/>
      <c r="GG888" s="40"/>
      <c r="GH888" s="40"/>
      <c r="GI888" s="40"/>
      <c r="GJ888" s="40"/>
      <c r="GK888" s="40"/>
      <c r="GL888" s="40"/>
      <c r="GM888" s="40"/>
      <c r="GN888" s="40"/>
      <c r="GO888" s="40"/>
      <c r="GP888" s="40"/>
      <c r="GQ888" s="40"/>
      <c r="GR888" s="40"/>
      <c r="GS888" s="40"/>
      <c r="GT888" s="40"/>
      <c r="GU888" s="40"/>
      <c r="GV888" s="40"/>
      <c r="GW888" s="40"/>
      <c r="GX888" s="40"/>
      <c r="GY888" s="40"/>
      <c r="GZ888" s="40"/>
      <c r="HA888" s="40"/>
      <c r="HB888" s="40"/>
      <c r="HC888" s="40"/>
      <c r="HD888" s="40"/>
      <c r="HE888" s="40"/>
      <c r="HF888" s="40"/>
      <c r="HG888" s="40"/>
      <c r="HH888" s="40"/>
      <c r="HI888" s="40"/>
      <c r="HJ888" s="40"/>
      <c r="HK888" s="40"/>
      <c r="HL888" s="40"/>
      <c r="HM888" s="40"/>
      <c r="HN888" s="40"/>
      <c r="HO888" s="40"/>
      <c r="HP888" s="40"/>
      <c r="HQ888" s="40"/>
      <c r="HR888" s="40"/>
      <c r="HS888" s="40"/>
      <c r="HT888" s="40"/>
      <c r="HU888" s="40"/>
      <c r="HV888" s="40"/>
      <c r="HW888" s="40"/>
      <c r="HX888" s="40"/>
      <c r="HY888" s="40"/>
      <c r="HZ888" s="40"/>
      <c r="IA888" s="40"/>
      <c r="IC888" s="40"/>
      <c r="ID888" s="40"/>
      <c r="IE888" s="40"/>
      <c r="IF888" s="40"/>
      <c r="IG888" s="40"/>
      <c r="IH888" s="40"/>
      <c r="II888" s="40"/>
    </row>
    <row r="889" spans="2:243" s="44" customFormat="1" ht="47.25" x14ac:dyDescent="0.25">
      <c r="B889" s="177"/>
      <c r="C889" s="34">
        <v>255</v>
      </c>
      <c r="D889" s="46" t="s">
        <v>2991</v>
      </c>
      <c r="E889" s="41" t="s">
        <v>364</v>
      </c>
      <c r="F889" s="47" t="s">
        <v>365</v>
      </c>
      <c r="G889" s="48" t="s">
        <v>366</v>
      </c>
      <c r="H889" s="49">
        <v>41169</v>
      </c>
      <c r="I889" s="142">
        <v>42000</v>
      </c>
      <c r="J889" s="50">
        <v>41973</v>
      </c>
      <c r="K889" s="42" t="s">
        <v>2429</v>
      </c>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c r="AQ889" s="40"/>
      <c r="AR889" s="40"/>
      <c r="AS889" s="40"/>
      <c r="AT889" s="40"/>
      <c r="AU889" s="40"/>
      <c r="AV889" s="40"/>
      <c r="AW889" s="40"/>
      <c r="AX889" s="40"/>
      <c r="AY889" s="40"/>
      <c r="AZ889" s="40"/>
      <c r="BA889" s="40"/>
      <c r="BB889" s="40"/>
      <c r="BC889" s="40"/>
      <c r="BD889" s="40"/>
      <c r="BE889" s="40"/>
      <c r="BF889" s="40"/>
      <c r="BG889" s="40"/>
      <c r="BH889" s="40"/>
      <c r="BI889" s="40"/>
      <c r="BJ889" s="40"/>
      <c r="BK889" s="40"/>
      <c r="BL889" s="40"/>
      <c r="BM889" s="40"/>
      <c r="BN889" s="40"/>
      <c r="BO889" s="40"/>
      <c r="BP889" s="40"/>
      <c r="BQ889" s="40"/>
      <c r="BR889" s="40"/>
      <c r="BS889" s="40"/>
      <c r="BT889" s="40"/>
      <c r="BU889" s="40"/>
      <c r="BV889" s="40"/>
      <c r="BW889" s="40"/>
      <c r="BX889" s="40"/>
      <c r="BY889" s="40"/>
      <c r="BZ889" s="40"/>
      <c r="CA889" s="40"/>
      <c r="CB889" s="40"/>
      <c r="CC889" s="40"/>
      <c r="CD889" s="40"/>
      <c r="CE889" s="40"/>
      <c r="CF889" s="40"/>
      <c r="CG889" s="40"/>
      <c r="CH889" s="40"/>
      <c r="CI889" s="40"/>
      <c r="CJ889" s="40"/>
      <c r="CK889" s="40"/>
      <c r="CL889" s="40"/>
      <c r="CM889" s="40"/>
      <c r="CN889" s="40"/>
      <c r="CO889" s="40"/>
      <c r="CP889" s="40"/>
      <c r="CQ889" s="40"/>
      <c r="CR889" s="40"/>
      <c r="CS889" s="40"/>
      <c r="CT889" s="40"/>
      <c r="CU889" s="40"/>
      <c r="CV889" s="40"/>
      <c r="CW889" s="40"/>
      <c r="CX889" s="40"/>
      <c r="CY889" s="40"/>
      <c r="CZ889" s="40"/>
      <c r="DA889" s="40"/>
      <c r="DB889" s="40"/>
      <c r="DC889" s="40"/>
      <c r="DD889" s="40"/>
      <c r="DE889" s="40"/>
      <c r="DF889" s="40"/>
      <c r="DG889" s="40"/>
      <c r="DH889" s="40"/>
      <c r="DI889" s="40"/>
      <c r="DJ889" s="40"/>
      <c r="DK889" s="40"/>
      <c r="DL889" s="40"/>
      <c r="DM889" s="40"/>
      <c r="DN889" s="40"/>
      <c r="DO889" s="40"/>
      <c r="DP889" s="40"/>
      <c r="DQ889" s="40"/>
      <c r="DR889" s="40"/>
      <c r="DS889" s="40"/>
      <c r="DT889" s="40"/>
      <c r="DU889" s="40"/>
      <c r="DV889" s="40"/>
      <c r="DW889" s="40"/>
      <c r="DX889" s="40"/>
      <c r="DY889" s="40"/>
      <c r="DZ889" s="40"/>
      <c r="EA889" s="40"/>
      <c r="EB889" s="40"/>
      <c r="EC889" s="40"/>
      <c r="ED889" s="40"/>
      <c r="EE889" s="40"/>
      <c r="EF889" s="40"/>
      <c r="EG889" s="40"/>
      <c r="EH889" s="40"/>
      <c r="EI889" s="40"/>
      <c r="EJ889" s="40"/>
      <c r="EK889" s="40"/>
      <c r="EL889" s="40"/>
      <c r="EM889" s="40"/>
      <c r="EN889" s="40"/>
      <c r="EO889" s="40"/>
      <c r="EP889" s="40"/>
      <c r="EQ889" s="40"/>
      <c r="ER889" s="40"/>
      <c r="ES889" s="40"/>
      <c r="ET889" s="40"/>
      <c r="EU889" s="40"/>
      <c r="EV889" s="40"/>
      <c r="EW889" s="40"/>
      <c r="EX889" s="40"/>
      <c r="EY889" s="40"/>
      <c r="EZ889" s="40"/>
      <c r="FA889" s="40"/>
      <c r="FB889" s="40"/>
      <c r="FC889" s="40"/>
      <c r="FD889" s="40"/>
      <c r="FE889" s="40"/>
      <c r="FF889" s="40"/>
      <c r="FG889" s="40"/>
      <c r="FH889" s="40"/>
      <c r="FI889" s="40"/>
      <c r="FJ889" s="40"/>
      <c r="FK889" s="40"/>
      <c r="FL889" s="40"/>
      <c r="FM889" s="40"/>
      <c r="FN889" s="40"/>
      <c r="FO889" s="40"/>
      <c r="FP889" s="40"/>
      <c r="FQ889" s="40"/>
      <c r="FR889" s="40"/>
      <c r="FS889" s="40"/>
      <c r="FT889" s="40"/>
      <c r="FU889" s="40"/>
      <c r="FV889" s="40"/>
      <c r="FW889" s="40"/>
      <c r="FX889" s="40"/>
      <c r="FY889" s="40"/>
      <c r="FZ889" s="40"/>
      <c r="GA889" s="40"/>
      <c r="GB889" s="40"/>
      <c r="GC889" s="40"/>
      <c r="GD889" s="40"/>
      <c r="GE889" s="40"/>
      <c r="GF889" s="40"/>
      <c r="GG889" s="40"/>
      <c r="GH889" s="40"/>
      <c r="GI889" s="40"/>
      <c r="GJ889" s="40"/>
      <c r="GK889" s="40"/>
      <c r="GL889" s="40"/>
      <c r="GM889" s="40"/>
      <c r="GN889" s="40"/>
      <c r="GO889" s="40"/>
      <c r="GP889" s="40"/>
      <c r="GQ889" s="40"/>
      <c r="GR889" s="40"/>
      <c r="GS889" s="40"/>
      <c r="GT889" s="40"/>
      <c r="GU889" s="40"/>
      <c r="GV889" s="40"/>
      <c r="GW889" s="40"/>
      <c r="GX889" s="40"/>
      <c r="GY889" s="40"/>
      <c r="GZ889" s="40"/>
      <c r="HA889" s="40"/>
      <c r="HB889" s="40"/>
      <c r="HC889" s="40"/>
      <c r="HD889" s="40"/>
      <c r="HE889" s="40"/>
      <c r="HF889" s="40"/>
      <c r="HG889" s="40"/>
      <c r="HH889" s="40"/>
      <c r="HI889" s="40"/>
      <c r="HJ889" s="40"/>
      <c r="HK889" s="40"/>
      <c r="HL889" s="40"/>
      <c r="HM889" s="40"/>
      <c r="HN889" s="40"/>
      <c r="HO889" s="40"/>
      <c r="HP889" s="40"/>
      <c r="HQ889" s="40"/>
      <c r="HR889" s="40"/>
      <c r="HS889" s="40"/>
      <c r="HT889" s="40"/>
      <c r="HU889" s="40"/>
      <c r="HV889" s="40"/>
      <c r="HW889" s="40"/>
      <c r="HX889" s="40"/>
      <c r="HY889" s="40"/>
      <c r="HZ889" s="40"/>
      <c r="IA889" s="40"/>
      <c r="IB889" s="40"/>
      <c r="IC889" s="40"/>
      <c r="ID889" s="40"/>
      <c r="IE889" s="40"/>
      <c r="IF889" s="40"/>
      <c r="IG889" s="40"/>
      <c r="IH889" s="40"/>
      <c r="II889" s="40"/>
    </row>
    <row r="890" spans="2:243" s="44" customFormat="1" ht="47.25" x14ac:dyDescent="0.25">
      <c r="B890" s="177"/>
      <c r="C890" s="34">
        <v>256</v>
      </c>
      <c r="D890" s="46" t="s">
        <v>3005</v>
      </c>
      <c r="E890" s="41" t="s">
        <v>136</v>
      </c>
      <c r="F890" s="47" t="s">
        <v>137</v>
      </c>
      <c r="G890" s="48" t="s">
        <v>138</v>
      </c>
      <c r="H890" s="49">
        <v>41950</v>
      </c>
      <c r="I890" s="142">
        <v>96516</v>
      </c>
      <c r="J890" s="50">
        <v>41973</v>
      </c>
      <c r="K890" s="42" t="s">
        <v>2430</v>
      </c>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c r="AQ890" s="40"/>
      <c r="AR890" s="40"/>
      <c r="AS890" s="40"/>
      <c r="AT890" s="40"/>
      <c r="AU890" s="40"/>
      <c r="AV890" s="40"/>
      <c r="AW890" s="40"/>
      <c r="AX890" s="40"/>
      <c r="AY890" s="40"/>
      <c r="AZ890" s="40"/>
      <c r="BA890" s="40"/>
      <c r="BB890" s="40"/>
      <c r="BC890" s="40"/>
      <c r="BD890" s="40"/>
      <c r="BE890" s="40"/>
      <c r="BF890" s="40"/>
      <c r="BG890" s="40"/>
      <c r="BH890" s="40"/>
      <c r="BI890" s="40"/>
      <c r="BJ890" s="40"/>
      <c r="BK890" s="40"/>
      <c r="BL890" s="40"/>
      <c r="BM890" s="40"/>
      <c r="BN890" s="40"/>
      <c r="BO890" s="40"/>
      <c r="BP890" s="40"/>
      <c r="BQ890" s="40"/>
      <c r="BR890" s="40"/>
      <c r="BS890" s="40"/>
      <c r="BT890" s="40"/>
      <c r="BU890" s="40"/>
      <c r="BV890" s="40"/>
      <c r="BW890" s="40"/>
      <c r="BX890" s="40"/>
      <c r="BY890" s="40"/>
      <c r="BZ890" s="40"/>
      <c r="CA890" s="40"/>
      <c r="CB890" s="40"/>
      <c r="CC890" s="40"/>
      <c r="CD890" s="40"/>
      <c r="CE890" s="40"/>
      <c r="CF890" s="40"/>
      <c r="CG890" s="40"/>
      <c r="CH890" s="40"/>
      <c r="CI890" s="40"/>
      <c r="CJ890" s="40"/>
      <c r="CK890" s="40"/>
      <c r="CL890" s="40"/>
      <c r="CM890" s="40"/>
      <c r="CN890" s="40"/>
      <c r="CO890" s="40"/>
      <c r="CP890" s="40"/>
      <c r="CQ890" s="40"/>
      <c r="CR890" s="40"/>
      <c r="CS890" s="40"/>
      <c r="CT890" s="40"/>
      <c r="CU890" s="40"/>
      <c r="CV890" s="40"/>
      <c r="CW890" s="40"/>
      <c r="CX890" s="40"/>
      <c r="CY890" s="40"/>
      <c r="CZ890" s="40"/>
      <c r="DA890" s="40"/>
      <c r="DB890" s="40"/>
      <c r="DC890" s="40"/>
      <c r="DD890" s="40"/>
      <c r="DE890" s="40"/>
      <c r="DF890" s="40"/>
      <c r="DG890" s="40"/>
      <c r="DH890" s="40"/>
      <c r="DI890" s="40"/>
      <c r="DJ890" s="40"/>
      <c r="DK890" s="40"/>
      <c r="DL890" s="40"/>
      <c r="DM890" s="40"/>
      <c r="DN890" s="40"/>
      <c r="DO890" s="40"/>
      <c r="DP890" s="40"/>
      <c r="DQ890" s="40"/>
      <c r="DR890" s="40"/>
      <c r="DS890" s="40"/>
      <c r="DT890" s="40"/>
      <c r="DU890" s="40"/>
      <c r="DV890" s="40"/>
      <c r="DW890" s="40"/>
      <c r="DX890" s="40"/>
      <c r="DY890" s="40"/>
      <c r="DZ890" s="40"/>
      <c r="EA890" s="40"/>
      <c r="EB890" s="40"/>
      <c r="EC890" s="40"/>
      <c r="ED890" s="40"/>
      <c r="EE890" s="40"/>
      <c r="EF890" s="40"/>
      <c r="EG890" s="40"/>
      <c r="EH890" s="40"/>
      <c r="EI890" s="40"/>
      <c r="EJ890" s="40"/>
      <c r="EK890" s="40"/>
      <c r="EL890" s="40"/>
      <c r="EM890" s="40"/>
      <c r="EN890" s="40"/>
      <c r="EO890" s="40"/>
      <c r="EP890" s="40"/>
      <c r="EQ890" s="40"/>
      <c r="ER890" s="40"/>
      <c r="ES890" s="40"/>
      <c r="ET890" s="40"/>
      <c r="EU890" s="40"/>
      <c r="EV890" s="40"/>
      <c r="EW890" s="40"/>
      <c r="EX890" s="40"/>
      <c r="EY890" s="40"/>
      <c r="EZ890" s="40"/>
      <c r="FA890" s="40"/>
      <c r="FB890" s="40"/>
      <c r="FC890" s="40"/>
      <c r="FD890" s="40"/>
      <c r="FE890" s="40"/>
      <c r="FF890" s="40"/>
      <c r="FG890" s="40"/>
      <c r="FH890" s="40"/>
      <c r="FI890" s="40"/>
      <c r="FJ890" s="40"/>
      <c r="FK890" s="40"/>
      <c r="FL890" s="40"/>
      <c r="FM890" s="40"/>
      <c r="FN890" s="40"/>
      <c r="FO890" s="40"/>
      <c r="FP890" s="40"/>
      <c r="FQ890" s="40"/>
      <c r="FR890" s="40"/>
      <c r="FS890" s="40"/>
      <c r="FT890" s="40"/>
      <c r="FU890" s="40"/>
      <c r="FV890" s="40"/>
      <c r="FW890" s="40"/>
      <c r="FX890" s="40"/>
      <c r="FY890" s="40"/>
      <c r="FZ890" s="40"/>
      <c r="GA890" s="40"/>
      <c r="GB890" s="40"/>
      <c r="GC890" s="40"/>
      <c r="GD890" s="40"/>
      <c r="GE890" s="40"/>
      <c r="GF890" s="40"/>
      <c r="GG890" s="40"/>
      <c r="GH890" s="40"/>
      <c r="GI890" s="40"/>
      <c r="GJ890" s="40"/>
      <c r="GK890" s="40"/>
      <c r="GL890" s="40"/>
      <c r="GM890" s="40"/>
      <c r="GN890" s="40"/>
      <c r="GO890" s="40"/>
      <c r="GP890" s="40"/>
      <c r="GQ890" s="40"/>
      <c r="GR890" s="40"/>
      <c r="GS890" s="40"/>
      <c r="GT890" s="40"/>
      <c r="GU890" s="40"/>
      <c r="GV890" s="40"/>
      <c r="GW890" s="40"/>
      <c r="GX890" s="40"/>
      <c r="GY890" s="40"/>
      <c r="GZ890" s="40"/>
      <c r="HA890" s="40"/>
      <c r="HB890" s="40"/>
      <c r="HC890" s="40"/>
      <c r="HD890" s="40"/>
      <c r="HE890" s="40"/>
      <c r="HF890" s="40"/>
      <c r="HG890" s="40"/>
      <c r="HH890" s="40"/>
      <c r="HI890" s="40"/>
      <c r="HJ890" s="40"/>
      <c r="HK890" s="40"/>
      <c r="HL890" s="40"/>
      <c r="HM890" s="40"/>
      <c r="HN890" s="40"/>
      <c r="HO890" s="40"/>
      <c r="HP890" s="40"/>
      <c r="HQ890" s="40"/>
      <c r="HR890" s="40"/>
      <c r="HS890" s="40"/>
      <c r="HT890" s="40"/>
      <c r="HU890" s="40"/>
      <c r="HV890" s="40"/>
      <c r="HW890" s="40"/>
      <c r="HX890" s="40"/>
      <c r="HY890" s="40"/>
      <c r="HZ890" s="40"/>
      <c r="IA890" s="40"/>
      <c r="IB890" s="40"/>
      <c r="IC890" s="40"/>
      <c r="ID890" s="40"/>
      <c r="IE890" s="40"/>
      <c r="IF890" s="40"/>
      <c r="IG890" s="40"/>
      <c r="IH890" s="40"/>
      <c r="II890" s="40"/>
    </row>
    <row r="891" spans="2:243" s="44" customFormat="1" ht="63" x14ac:dyDescent="0.25">
      <c r="B891" s="177"/>
      <c r="C891" s="34">
        <v>257</v>
      </c>
      <c r="D891" s="46" t="s">
        <v>2861</v>
      </c>
      <c r="E891" s="41" t="s">
        <v>9</v>
      </c>
      <c r="F891" s="47" t="s">
        <v>72</v>
      </c>
      <c r="G891" s="48" t="s">
        <v>73</v>
      </c>
      <c r="H891" s="49">
        <v>41353</v>
      </c>
      <c r="I891" s="142">
        <v>77877</v>
      </c>
      <c r="J891" s="50">
        <v>41975</v>
      </c>
      <c r="K891" s="42" t="s">
        <v>2431</v>
      </c>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c r="AQ891" s="40"/>
      <c r="AR891" s="40"/>
      <c r="AS891" s="40"/>
      <c r="AT891" s="40"/>
      <c r="AU891" s="40"/>
      <c r="AV891" s="40"/>
      <c r="AW891" s="40"/>
      <c r="AX891" s="40"/>
      <c r="AY891" s="40"/>
      <c r="AZ891" s="40"/>
      <c r="BA891" s="40"/>
      <c r="BB891" s="40"/>
      <c r="BC891" s="40"/>
      <c r="BD891" s="40"/>
      <c r="BE891" s="40"/>
      <c r="BF891" s="40"/>
      <c r="BG891" s="40"/>
      <c r="BH891" s="40"/>
      <c r="BI891" s="40"/>
      <c r="BJ891" s="40"/>
      <c r="BK891" s="40"/>
      <c r="BL891" s="40"/>
      <c r="BM891" s="40"/>
      <c r="BN891" s="40"/>
      <c r="BO891" s="40"/>
      <c r="BP891" s="40"/>
      <c r="BQ891" s="40"/>
      <c r="BR891" s="40"/>
      <c r="BS891" s="40"/>
      <c r="BT891" s="40"/>
      <c r="BU891" s="40"/>
      <c r="BV891" s="40"/>
      <c r="BW891" s="40"/>
      <c r="BX891" s="40"/>
      <c r="BY891" s="40"/>
      <c r="BZ891" s="40"/>
      <c r="CA891" s="40"/>
      <c r="CB891" s="40"/>
      <c r="CC891" s="40"/>
      <c r="CD891" s="40"/>
      <c r="CE891" s="40"/>
      <c r="CF891" s="40"/>
      <c r="CG891" s="40"/>
      <c r="CH891" s="40"/>
      <c r="CI891" s="40"/>
      <c r="CJ891" s="40"/>
      <c r="CK891" s="40"/>
      <c r="CL891" s="40"/>
      <c r="CM891" s="40"/>
      <c r="CN891" s="40"/>
      <c r="CO891" s="40"/>
      <c r="CP891" s="40"/>
      <c r="CQ891" s="40"/>
      <c r="CR891" s="40"/>
      <c r="CS891" s="40"/>
      <c r="CT891" s="40"/>
      <c r="CU891" s="40"/>
      <c r="CV891" s="40"/>
      <c r="CW891" s="40"/>
      <c r="CX891" s="40"/>
      <c r="CY891" s="40"/>
      <c r="CZ891" s="40"/>
      <c r="DA891" s="40"/>
      <c r="DB891" s="40"/>
      <c r="DC891" s="40"/>
      <c r="DD891" s="40"/>
      <c r="DE891" s="40"/>
      <c r="DF891" s="40"/>
      <c r="DG891" s="40"/>
      <c r="DH891" s="40"/>
      <c r="DI891" s="40"/>
      <c r="DJ891" s="40"/>
      <c r="DK891" s="40"/>
      <c r="DL891" s="40"/>
      <c r="DM891" s="40"/>
      <c r="DN891" s="40"/>
      <c r="DO891" s="40"/>
      <c r="DP891" s="40"/>
      <c r="DQ891" s="40"/>
      <c r="DR891" s="40"/>
      <c r="DS891" s="40"/>
      <c r="DT891" s="40"/>
      <c r="DU891" s="40"/>
      <c r="DV891" s="40"/>
      <c r="DW891" s="40"/>
      <c r="DX891" s="40"/>
      <c r="DY891" s="40"/>
      <c r="DZ891" s="40"/>
      <c r="EA891" s="40"/>
      <c r="EB891" s="40"/>
      <c r="EC891" s="40"/>
      <c r="ED891" s="40"/>
      <c r="EE891" s="40"/>
      <c r="EF891" s="40"/>
      <c r="EG891" s="40"/>
      <c r="EH891" s="40"/>
      <c r="EI891" s="40"/>
      <c r="EJ891" s="40"/>
      <c r="EK891" s="40"/>
      <c r="EL891" s="40"/>
      <c r="EM891" s="40"/>
      <c r="EN891" s="40"/>
      <c r="EO891" s="40"/>
      <c r="EP891" s="40"/>
      <c r="EQ891" s="40"/>
      <c r="ER891" s="40"/>
      <c r="ES891" s="40"/>
      <c r="ET891" s="40"/>
      <c r="EU891" s="40"/>
      <c r="EV891" s="40"/>
      <c r="EW891" s="40"/>
      <c r="EX891" s="40"/>
      <c r="EY891" s="40"/>
      <c r="EZ891" s="40"/>
      <c r="FA891" s="40"/>
      <c r="FB891" s="40"/>
      <c r="FC891" s="40"/>
      <c r="FD891" s="40"/>
      <c r="FE891" s="40"/>
      <c r="FF891" s="40"/>
      <c r="FG891" s="40"/>
      <c r="FH891" s="40"/>
      <c r="FI891" s="40"/>
      <c r="FJ891" s="40"/>
      <c r="FK891" s="40"/>
      <c r="FL891" s="40"/>
      <c r="FM891" s="40"/>
      <c r="FN891" s="40"/>
      <c r="FO891" s="40"/>
      <c r="FP891" s="40"/>
      <c r="FQ891" s="40"/>
      <c r="FR891" s="40"/>
      <c r="FS891" s="40"/>
      <c r="FT891" s="40"/>
      <c r="FU891" s="40"/>
      <c r="FV891" s="40"/>
      <c r="FW891" s="40"/>
      <c r="FX891" s="40"/>
      <c r="FY891" s="40"/>
      <c r="FZ891" s="40"/>
      <c r="GA891" s="40"/>
      <c r="GB891" s="40"/>
      <c r="GC891" s="40"/>
      <c r="GD891" s="40"/>
      <c r="GE891" s="40"/>
      <c r="GF891" s="40"/>
      <c r="GG891" s="40"/>
      <c r="GH891" s="40"/>
      <c r="GI891" s="40"/>
      <c r="GJ891" s="40"/>
      <c r="GK891" s="40"/>
      <c r="GL891" s="40"/>
      <c r="GM891" s="40"/>
      <c r="GN891" s="40"/>
      <c r="GO891" s="40"/>
      <c r="GP891" s="40"/>
      <c r="GQ891" s="40"/>
      <c r="GR891" s="40"/>
      <c r="GS891" s="40"/>
      <c r="GT891" s="40"/>
      <c r="GU891" s="40"/>
      <c r="GV891" s="40"/>
      <c r="GW891" s="40"/>
      <c r="GX891" s="40"/>
      <c r="GY891" s="40"/>
      <c r="GZ891" s="40"/>
      <c r="HA891" s="40"/>
      <c r="HB891" s="40"/>
      <c r="HC891" s="40"/>
      <c r="HD891" s="40"/>
      <c r="HE891" s="40"/>
      <c r="HF891" s="40"/>
      <c r="HG891" s="40"/>
      <c r="HH891" s="40"/>
      <c r="HI891" s="40"/>
      <c r="HJ891" s="40"/>
      <c r="HK891" s="40"/>
      <c r="HL891" s="40"/>
      <c r="HM891" s="40"/>
      <c r="HN891" s="40"/>
      <c r="HO891" s="40"/>
      <c r="HP891" s="40"/>
      <c r="HQ891" s="40"/>
      <c r="HR891" s="40"/>
      <c r="HS891" s="40"/>
      <c r="HT891" s="40"/>
      <c r="HU891" s="40"/>
      <c r="HV891" s="40"/>
      <c r="HW891" s="40"/>
      <c r="HX891" s="40"/>
      <c r="HY891" s="40"/>
      <c r="HZ891" s="40"/>
      <c r="IA891" s="40"/>
      <c r="IB891" s="40"/>
    </row>
    <row r="892" spans="2:243" s="44" customFormat="1" ht="63" x14ac:dyDescent="0.25">
      <c r="B892" s="177"/>
      <c r="C892" s="34">
        <v>258</v>
      </c>
      <c r="D892" s="56" t="s">
        <v>2865</v>
      </c>
      <c r="E892" s="42" t="s">
        <v>1307</v>
      </c>
      <c r="F892" s="35" t="s">
        <v>1308</v>
      </c>
      <c r="G892" s="165" t="s">
        <v>4422</v>
      </c>
      <c r="H892" s="154">
        <v>41978</v>
      </c>
      <c r="I892" s="167">
        <v>617980</v>
      </c>
      <c r="J892" s="43">
        <v>41978</v>
      </c>
      <c r="K892" s="42" t="s">
        <v>2432</v>
      </c>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c r="AQ892" s="40"/>
      <c r="AR892" s="40"/>
      <c r="AS892" s="40"/>
      <c r="AT892" s="40"/>
      <c r="AU892" s="40"/>
      <c r="AV892" s="40"/>
      <c r="AW892" s="40"/>
      <c r="AX892" s="40"/>
      <c r="AY892" s="40"/>
      <c r="AZ892" s="40"/>
      <c r="BA892" s="40"/>
      <c r="BB892" s="40"/>
      <c r="BC892" s="40"/>
      <c r="BD892" s="40"/>
      <c r="BE892" s="40"/>
      <c r="BF892" s="40"/>
      <c r="BG892" s="40"/>
      <c r="BH892" s="40"/>
      <c r="BI892" s="40"/>
      <c r="BJ892" s="40"/>
      <c r="BK892" s="40"/>
      <c r="BL892" s="40"/>
      <c r="BM892" s="40"/>
      <c r="BN892" s="40"/>
      <c r="BO892" s="40"/>
      <c r="BP892" s="40"/>
      <c r="BQ892" s="40"/>
      <c r="BR892" s="40"/>
      <c r="BS892" s="40"/>
      <c r="BT892" s="40"/>
      <c r="BU892" s="40"/>
      <c r="BV892" s="40"/>
      <c r="BW892" s="40"/>
      <c r="BX892" s="40"/>
      <c r="BY892" s="40"/>
      <c r="BZ892" s="40"/>
      <c r="CA892" s="40"/>
      <c r="CB892" s="40"/>
      <c r="CC892" s="40"/>
      <c r="CD892" s="40"/>
      <c r="CE892" s="40"/>
      <c r="CF892" s="40"/>
      <c r="CG892" s="40"/>
      <c r="CH892" s="40"/>
      <c r="CI892" s="40"/>
      <c r="CJ892" s="40"/>
      <c r="CK892" s="40"/>
      <c r="CL892" s="40"/>
      <c r="CM892" s="40"/>
      <c r="CN892" s="40"/>
      <c r="CO892" s="40"/>
      <c r="CP892" s="40"/>
      <c r="CQ892" s="40"/>
      <c r="CR892" s="40"/>
      <c r="CS892" s="40"/>
      <c r="CT892" s="40"/>
      <c r="CU892" s="40"/>
      <c r="CV892" s="40"/>
      <c r="CW892" s="40"/>
      <c r="CX892" s="40"/>
      <c r="CY892" s="40"/>
      <c r="CZ892" s="40"/>
      <c r="DA892" s="40"/>
      <c r="DB892" s="40"/>
      <c r="DC892" s="40"/>
      <c r="DD892" s="40"/>
      <c r="DE892" s="40"/>
      <c r="DF892" s="40"/>
      <c r="DG892" s="40"/>
      <c r="DH892" s="40"/>
      <c r="DI892" s="40"/>
      <c r="DJ892" s="40"/>
      <c r="DK892" s="40"/>
      <c r="DL892" s="40"/>
      <c r="DM892" s="40"/>
      <c r="DN892" s="40"/>
      <c r="DO892" s="40"/>
      <c r="DP892" s="40"/>
      <c r="DQ892" s="40"/>
      <c r="DR892" s="40"/>
      <c r="DS892" s="40"/>
      <c r="DT892" s="40"/>
      <c r="DU892" s="40"/>
      <c r="DV892" s="40"/>
      <c r="DW892" s="40"/>
      <c r="DX892" s="40"/>
      <c r="DY892" s="40"/>
      <c r="DZ892" s="40"/>
      <c r="EA892" s="40"/>
      <c r="EB892" s="40"/>
      <c r="EC892" s="40"/>
      <c r="ED892" s="40"/>
      <c r="EE892" s="40"/>
      <c r="EF892" s="40"/>
      <c r="EG892" s="40"/>
      <c r="EH892" s="40"/>
      <c r="EI892" s="40"/>
      <c r="EJ892" s="40"/>
      <c r="EK892" s="40"/>
      <c r="EL892" s="40"/>
      <c r="EM892" s="40"/>
      <c r="EN892" s="40"/>
      <c r="EO892" s="40"/>
      <c r="EP892" s="40"/>
      <c r="EQ892" s="40"/>
      <c r="ER892" s="40"/>
      <c r="ES892" s="40"/>
      <c r="ET892" s="40"/>
      <c r="EU892" s="40"/>
      <c r="EV892" s="40"/>
      <c r="EW892" s="40"/>
      <c r="EX892" s="40"/>
      <c r="EY892" s="40"/>
      <c r="EZ892" s="40"/>
      <c r="FA892" s="40"/>
      <c r="FB892" s="40"/>
      <c r="FC892" s="40"/>
      <c r="FD892" s="40"/>
      <c r="FE892" s="40"/>
      <c r="FF892" s="40"/>
      <c r="FG892" s="40"/>
      <c r="FH892" s="40"/>
      <c r="FI892" s="40"/>
      <c r="FJ892" s="40"/>
      <c r="FK892" s="40"/>
      <c r="FL892" s="40"/>
      <c r="FM892" s="40"/>
      <c r="FN892" s="40"/>
      <c r="FO892" s="40"/>
      <c r="FP892" s="40"/>
      <c r="FQ892" s="40"/>
      <c r="FR892" s="40"/>
      <c r="FS892" s="40"/>
      <c r="FT892" s="40"/>
      <c r="FU892" s="40"/>
      <c r="FV892" s="40"/>
      <c r="FW892" s="40"/>
      <c r="FX892" s="40"/>
      <c r="FY892" s="40"/>
      <c r="FZ892" s="40"/>
      <c r="GA892" s="40"/>
      <c r="GB892" s="40"/>
      <c r="GC892" s="40"/>
      <c r="GD892" s="40"/>
      <c r="GE892" s="40"/>
      <c r="GF892" s="40"/>
      <c r="GG892" s="40"/>
      <c r="GH892" s="40"/>
      <c r="GI892" s="40"/>
      <c r="GJ892" s="40"/>
      <c r="GK892" s="40"/>
      <c r="GL892" s="40"/>
      <c r="GM892" s="40"/>
      <c r="GN892" s="40"/>
      <c r="GO892" s="40"/>
      <c r="GP892" s="40"/>
      <c r="GQ892" s="40"/>
      <c r="GR892" s="40"/>
      <c r="GS892" s="40"/>
      <c r="GT892" s="40"/>
      <c r="GU892" s="40"/>
      <c r="GV892" s="40"/>
      <c r="GW892" s="40"/>
      <c r="GX892" s="40"/>
      <c r="GY892" s="40"/>
      <c r="GZ892" s="40"/>
      <c r="HA892" s="40"/>
      <c r="HB892" s="40"/>
      <c r="HC892" s="40"/>
      <c r="HD892" s="40"/>
      <c r="HE892" s="40"/>
      <c r="HF892" s="40"/>
      <c r="HG892" s="40"/>
      <c r="HH892" s="40"/>
      <c r="HI892" s="40"/>
      <c r="HJ892" s="40"/>
      <c r="HK892" s="40"/>
      <c r="HL892" s="40"/>
      <c r="HM892" s="40"/>
      <c r="HN892" s="40"/>
      <c r="HO892" s="40"/>
      <c r="HP892" s="40"/>
      <c r="HQ892" s="40"/>
      <c r="HR892" s="40"/>
      <c r="HS892" s="40"/>
      <c r="HT892" s="40"/>
      <c r="HU892" s="40"/>
      <c r="HV892" s="40"/>
      <c r="HW892" s="40"/>
      <c r="HX892" s="40"/>
      <c r="HY892" s="40"/>
      <c r="HZ892" s="40"/>
      <c r="IA892" s="40"/>
      <c r="IB892" s="39"/>
      <c r="IC892" s="40"/>
      <c r="ID892" s="40"/>
      <c r="IE892" s="40"/>
      <c r="IF892" s="40"/>
      <c r="IG892" s="40"/>
      <c r="IH892" s="40"/>
      <c r="II892" s="40"/>
    </row>
    <row r="893" spans="2:243" s="44" customFormat="1" ht="63" x14ac:dyDescent="0.25">
      <c r="B893" s="177"/>
      <c r="C893" s="34">
        <v>259</v>
      </c>
      <c r="D893" s="46" t="s">
        <v>2903</v>
      </c>
      <c r="E893" s="41" t="s">
        <v>174</v>
      </c>
      <c r="F893" s="47" t="s">
        <v>322</v>
      </c>
      <c r="G893" s="48" t="s">
        <v>323</v>
      </c>
      <c r="H893" s="49">
        <v>41352</v>
      </c>
      <c r="I893" s="142">
        <v>201300</v>
      </c>
      <c r="J893" s="50">
        <v>41979</v>
      </c>
      <c r="K893" s="42" t="s">
        <v>2433</v>
      </c>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c r="AQ893" s="40"/>
      <c r="AR893" s="40"/>
      <c r="AS893" s="40"/>
      <c r="AT893" s="40"/>
      <c r="AU893" s="40"/>
      <c r="AV893" s="40"/>
      <c r="AW893" s="40"/>
      <c r="AX893" s="40"/>
      <c r="AY893" s="40"/>
      <c r="AZ893" s="40"/>
      <c r="BA893" s="40"/>
      <c r="BB893" s="40"/>
      <c r="BC893" s="40"/>
      <c r="BD893" s="40"/>
      <c r="BE893" s="40"/>
      <c r="BF893" s="40"/>
      <c r="BG893" s="40"/>
      <c r="BH893" s="40"/>
      <c r="BI893" s="40"/>
      <c r="BJ893" s="40"/>
      <c r="BK893" s="40"/>
      <c r="BL893" s="40"/>
      <c r="BM893" s="40"/>
      <c r="BN893" s="40"/>
      <c r="BO893" s="40"/>
      <c r="BP893" s="40"/>
      <c r="BQ893" s="40"/>
      <c r="BR893" s="40"/>
      <c r="BS893" s="40"/>
      <c r="BT893" s="40"/>
      <c r="BU893" s="40"/>
      <c r="BV893" s="40"/>
      <c r="BW893" s="40"/>
      <c r="BX893" s="40"/>
      <c r="BY893" s="40"/>
      <c r="BZ893" s="40"/>
      <c r="CA893" s="40"/>
      <c r="CB893" s="40"/>
      <c r="CC893" s="40"/>
      <c r="CD893" s="40"/>
      <c r="CE893" s="40"/>
      <c r="CF893" s="40"/>
      <c r="CG893" s="40"/>
      <c r="CH893" s="40"/>
      <c r="CI893" s="40"/>
      <c r="CJ893" s="40"/>
      <c r="CK893" s="40"/>
      <c r="CL893" s="40"/>
      <c r="CM893" s="40"/>
      <c r="CN893" s="40"/>
      <c r="CO893" s="40"/>
      <c r="CP893" s="40"/>
      <c r="CQ893" s="40"/>
      <c r="CR893" s="40"/>
      <c r="CS893" s="40"/>
      <c r="CT893" s="40"/>
      <c r="CU893" s="40"/>
      <c r="CV893" s="40"/>
      <c r="CW893" s="40"/>
      <c r="CX893" s="40"/>
      <c r="CY893" s="40"/>
      <c r="CZ893" s="40"/>
      <c r="DA893" s="40"/>
      <c r="DB893" s="40"/>
      <c r="DC893" s="40"/>
      <c r="DD893" s="40"/>
      <c r="DE893" s="40"/>
      <c r="DF893" s="40"/>
      <c r="DG893" s="40"/>
      <c r="DH893" s="40"/>
      <c r="DI893" s="40"/>
      <c r="DJ893" s="40"/>
      <c r="DK893" s="40"/>
      <c r="DL893" s="40"/>
      <c r="DM893" s="40"/>
      <c r="DN893" s="40"/>
      <c r="DO893" s="40"/>
      <c r="DP893" s="40"/>
      <c r="DQ893" s="40"/>
      <c r="DR893" s="40"/>
      <c r="DS893" s="40"/>
      <c r="DT893" s="40"/>
      <c r="DU893" s="40"/>
      <c r="DV893" s="40"/>
      <c r="DW893" s="40"/>
      <c r="DX893" s="40"/>
      <c r="DY893" s="40"/>
      <c r="DZ893" s="40"/>
      <c r="EA893" s="40"/>
      <c r="EB893" s="40"/>
      <c r="EC893" s="40"/>
      <c r="ED893" s="40"/>
      <c r="EE893" s="40"/>
      <c r="EF893" s="40"/>
      <c r="EG893" s="40"/>
      <c r="EH893" s="40"/>
      <c r="EI893" s="40"/>
      <c r="EJ893" s="40"/>
      <c r="EK893" s="40"/>
      <c r="EL893" s="40"/>
      <c r="EM893" s="40"/>
      <c r="EN893" s="40"/>
      <c r="EO893" s="40"/>
      <c r="EP893" s="40"/>
      <c r="EQ893" s="40"/>
      <c r="ER893" s="40"/>
      <c r="ES893" s="40"/>
      <c r="ET893" s="40"/>
      <c r="EU893" s="40"/>
      <c r="EV893" s="40"/>
      <c r="EW893" s="40"/>
      <c r="EX893" s="40"/>
      <c r="EY893" s="40"/>
      <c r="EZ893" s="40"/>
      <c r="FA893" s="40"/>
      <c r="FB893" s="40"/>
      <c r="FC893" s="40"/>
      <c r="FD893" s="40"/>
      <c r="FE893" s="40"/>
      <c r="FF893" s="40"/>
      <c r="FG893" s="40"/>
      <c r="FH893" s="40"/>
      <c r="FI893" s="40"/>
      <c r="FJ893" s="40"/>
      <c r="FK893" s="40"/>
      <c r="FL893" s="40"/>
      <c r="FM893" s="40"/>
      <c r="FN893" s="40"/>
      <c r="FO893" s="40"/>
      <c r="FP893" s="40"/>
      <c r="FQ893" s="40"/>
      <c r="FR893" s="40"/>
      <c r="FS893" s="40"/>
      <c r="FT893" s="40"/>
      <c r="FU893" s="40"/>
      <c r="FV893" s="40"/>
      <c r="FW893" s="40"/>
      <c r="FX893" s="40"/>
      <c r="FY893" s="40"/>
      <c r="FZ893" s="40"/>
      <c r="GA893" s="40"/>
      <c r="GB893" s="40"/>
      <c r="GC893" s="40"/>
      <c r="GD893" s="40"/>
      <c r="GE893" s="40"/>
      <c r="GF893" s="40"/>
      <c r="GG893" s="40"/>
      <c r="GH893" s="40"/>
      <c r="GI893" s="40"/>
      <c r="GJ893" s="40"/>
      <c r="GK893" s="40"/>
      <c r="GL893" s="40"/>
      <c r="GM893" s="40"/>
      <c r="GN893" s="40"/>
      <c r="GO893" s="40"/>
      <c r="GP893" s="40"/>
      <c r="GQ893" s="40"/>
      <c r="GR893" s="40"/>
      <c r="GS893" s="40"/>
      <c r="GT893" s="40"/>
      <c r="GU893" s="40"/>
      <c r="GV893" s="40"/>
      <c r="GW893" s="40"/>
      <c r="GX893" s="40"/>
      <c r="GY893" s="40"/>
      <c r="GZ893" s="40"/>
      <c r="HA893" s="40"/>
      <c r="HB893" s="40"/>
      <c r="HC893" s="40"/>
      <c r="HD893" s="40"/>
      <c r="HE893" s="40"/>
      <c r="HF893" s="40"/>
      <c r="HG893" s="40"/>
      <c r="HH893" s="40"/>
      <c r="HI893" s="40"/>
      <c r="HJ893" s="40"/>
      <c r="HK893" s="40"/>
      <c r="HL893" s="40"/>
      <c r="HM893" s="40"/>
      <c r="HN893" s="40"/>
      <c r="HO893" s="40"/>
      <c r="HP893" s="40"/>
      <c r="HQ893" s="40"/>
      <c r="HR893" s="40"/>
      <c r="HS893" s="40"/>
      <c r="HT893" s="40"/>
      <c r="HU893" s="40"/>
      <c r="HV893" s="40"/>
      <c r="HW893" s="40"/>
      <c r="HX893" s="40"/>
      <c r="HY893" s="40"/>
      <c r="HZ893" s="40"/>
      <c r="IA893" s="40"/>
      <c r="IC893" s="40"/>
      <c r="ID893" s="40"/>
      <c r="IE893" s="40"/>
      <c r="IF893" s="40"/>
      <c r="IG893" s="40"/>
      <c r="IH893" s="40"/>
      <c r="II893" s="40"/>
    </row>
    <row r="894" spans="2:243" s="44" customFormat="1" ht="47.25" x14ac:dyDescent="0.25">
      <c r="B894" s="177"/>
      <c r="C894" s="34">
        <v>260</v>
      </c>
      <c r="D894" s="46" t="s">
        <v>2965</v>
      </c>
      <c r="E894" s="41" t="s">
        <v>15</v>
      </c>
      <c r="F894" s="47" t="s">
        <v>110</v>
      </c>
      <c r="G894" s="48" t="s">
        <v>111</v>
      </c>
      <c r="H894" s="49">
        <v>41071</v>
      </c>
      <c r="I894" s="142">
        <v>327606</v>
      </c>
      <c r="J894" s="50">
        <v>41983</v>
      </c>
      <c r="K894" s="42" t="s">
        <v>2434</v>
      </c>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c r="AQ894" s="40"/>
      <c r="AR894" s="40"/>
      <c r="AS894" s="40"/>
      <c r="AT894" s="40"/>
      <c r="AU894" s="40"/>
      <c r="AV894" s="40"/>
      <c r="AW894" s="40"/>
      <c r="AX894" s="40"/>
      <c r="AY894" s="40"/>
      <c r="AZ894" s="40"/>
      <c r="BA894" s="40"/>
      <c r="BB894" s="40"/>
      <c r="BC894" s="40"/>
      <c r="BD894" s="40"/>
      <c r="BE894" s="40"/>
      <c r="BF894" s="40"/>
      <c r="BG894" s="40"/>
      <c r="BH894" s="40"/>
      <c r="BI894" s="40"/>
      <c r="BJ894" s="40"/>
      <c r="BK894" s="40"/>
      <c r="BL894" s="40"/>
      <c r="BM894" s="40"/>
      <c r="BN894" s="40"/>
      <c r="BO894" s="40"/>
      <c r="BP894" s="40"/>
      <c r="BQ894" s="40"/>
      <c r="BR894" s="40"/>
      <c r="BS894" s="40"/>
      <c r="BT894" s="40"/>
      <c r="BU894" s="40"/>
      <c r="BV894" s="40"/>
      <c r="BW894" s="40"/>
      <c r="BX894" s="40"/>
      <c r="BY894" s="40"/>
      <c r="BZ894" s="40"/>
      <c r="CA894" s="40"/>
      <c r="CB894" s="40"/>
      <c r="CC894" s="40"/>
      <c r="CD894" s="40"/>
      <c r="CE894" s="40"/>
      <c r="CF894" s="40"/>
      <c r="CG894" s="40"/>
      <c r="CH894" s="40"/>
      <c r="CI894" s="40"/>
      <c r="CJ894" s="40"/>
      <c r="CK894" s="40"/>
      <c r="CL894" s="40"/>
      <c r="CM894" s="40"/>
      <c r="CN894" s="40"/>
      <c r="CO894" s="40"/>
      <c r="CP894" s="40"/>
      <c r="CQ894" s="40"/>
      <c r="CR894" s="40"/>
      <c r="CS894" s="40"/>
      <c r="CT894" s="40"/>
      <c r="CU894" s="40"/>
      <c r="CV894" s="40"/>
      <c r="CW894" s="40"/>
      <c r="CX894" s="40"/>
      <c r="CY894" s="40"/>
      <c r="CZ894" s="40"/>
      <c r="DA894" s="40"/>
      <c r="DB894" s="40"/>
      <c r="DC894" s="40"/>
      <c r="DD894" s="40"/>
      <c r="DE894" s="40"/>
      <c r="DF894" s="40"/>
      <c r="DG894" s="40"/>
      <c r="DH894" s="40"/>
      <c r="DI894" s="40"/>
      <c r="DJ894" s="40"/>
      <c r="DK894" s="40"/>
      <c r="DL894" s="40"/>
      <c r="DM894" s="40"/>
      <c r="DN894" s="40"/>
      <c r="DO894" s="40"/>
      <c r="DP894" s="40"/>
      <c r="DQ894" s="40"/>
      <c r="DR894" s="40"/>
      <c r="DS894" s="40"/>
      <c r="DT894" s="40"/>
      <c r="DU894" s="40"/>
      <c r="DV894" s="40"/>
      <c r="DW894" s="40"/>
      <c r="DX894" s="40"/>
      <c r="DY894" s="40"/>
      <c r="DZ894" s="40"/>
      <c r="EA894" s="40"/>
      <c r="EB894" s="40"/>
      <c r="EC894" s="40"/>
      <c r="ED894" s="40"/>
      <c r="EE894" s="40"/>
      <c r="EF894" s="40"/>
      <c r="EG894" s="40"/>
      <c r="EH894" s="40"/>
      <c r="EI894" s="40"/>
      <c r="EJ894" s="40"/>
      <c r="EK894" s="40"/>
      <c r="EL894" s="40"/>
      <c r="EM894" s="40"/>
      <c r="EN894" s="40"/>
      <c r="EO894" s="40"/>
      <c r="EP894" s="40"/>
      <c r="EQ894" s="40"/>
      <c r="ER894" s="40"/>
      <c r="ES894" s="40"/>
      <c r="ET894" s="40"/>
      <c r="EU894" s="40"/>
      <c r="EV894" s="40"/>
      <c r="EW894" s="40"/>
      <c r="EX894" s="40"/>
      <c r="EY894" s="40"/>
      <c r="EZ894" s="40"/>
      <c r="FA894" s="40"/>
      <c r="FB894" s="40"/>
      <c r="FC894" s="40"/>
      <c r="FD894" s="40"/>
      <c r="FE894" s="40"/>
      <c r="FF894" s="40"/>
      <c r="FG894" s="40"/>
      <c r="FH894" s="40"/>
      <c r="FI894" s="40"/>
      <c r="FJ894" s="40"/>
      <c r="FK894" s="40"/>
      <c r="FL894" s="40"/>
      <c r="FM894" s="40"/>
      <c r="FN894" s="40"/>
      <c r="FO894" s="40"/>
      <c r="FP894" s="40"/>
      <c r="FQ894" s="40"/>
      <c r="FR894" s="40"/>
      <c r="FS894" s="40"/>
      <c r="FT894" s="40"/>
      <c r="FU894" s="40"/>
      <c r="FV894" s="40"/>
      <c r="FW894" s="40"/>
      <c r="FX894" s="40"/>
      <c r="FY894" s="40"/>
      <c r="FZ894" s="40"/>
      <c r="GA894" s="40"/>
      <c r="GB894" s="40"/>
      <c r="GC894" s="40"/>
      <c r="GD894" s="40"/>
      <c r="GE894" s="40"/>
      <c r="GF894" s="40"/>
      <c r="GG894" s="40"/>
      <c r="GH894" s="40"/>
      <c r="GI894" s="40"/>
      <c r="GJ894" s="40"/>
      <c r="GK894" s="40"/>
      <c r="GL894" s="40"/>
      <c r="GM894" s="40"/>
      <c r="GN894" s="40"/>
      <c r="GO894" s="40"/>
      <c r="GP894" s="40"/>
      <c r="GQ894" s="40"/>
      <c r="GR894" s="40"/>
      <c r="GS894" s="40"/>
      <c r="GT894" s="40"/>
      <c r="GU894" s="40"/>
      <c r="GV894" s="40"/>
      <c r="GW894" s="40"/>
      <c r="GX894" s="40"/>
      <c r="GY894" s="40"/>
      <c r="GZ894" s="40"/>
      <c r="HA894" s="40"/>
      <c r="HB894" s="40"/>
      <c r="HC894" s="40"/>
      <c r="HD894" s="40"/>
      <c r="HE894" s="40"/>
      <c r="HF894" s="40"/>
      <c r="HG894" s="40"/>
      <c r="HH894" s="40"/>
      <c r="HI894" s="40"/>
      <c r="HJ894" s="40"/>
      <c r="HK894" s="40"/>
      <c r="HL894" s="40"/>
      <c r="HM894" s="40"/>
      <c r="HN894" s="40"/>
      <c r="HO894" s="40"/>
      <c r="HP894" s="40"/>
      <c r="HQ894" s="40"/>
      <c r="HR894" s="40"/>
      <c r="HS894" s="40"/>
      <c r="HT894" s="40"/>
      <c r="HU894" s="40"/>
      <c r="HV894" s="40"/>
      <c r="HW894" s="40"/>
      <c r="HX894" s="40"/>
      <c r="HY894" s="40"/>
      <c r="HZ894" s="40"/>
      <c r="IA894" s="40"/>
      <c r="IC894" s="40"/>
      <c r="ID894" s="40"/>
      <c r="IE894" s="40"/>
      <c r="IF894" s="40"/>
      <c r="IG894" s="40"/>
      <c r="IH894" s="40"/>
      <c r="II894" s="40"/>
    </row>
    <row r="895" spans="2:243" s="44" customFormat="1" ht="63" x14ac:dyDescent="0.25">
      <c r="B895" s="177"/>
      <c r="C895" s="34">
        <v>261</v>
      </c>
      <c r="D895" s="46" t="s">
        <v>3125</v>
      </c>
      <c r="E895" s="41" t="s">
        <v>12</v>
      </c>
      <c r="F895" s="47" t="s">
        <v>36</v>
      </c>
      <c r="G895" s="48" t="s">
        <v>37</v>
      </c>
      <c r="H895" s="49">
        <v>41927</v>
      </c>
      <c r="I895" s="142">
        <v>246930</v>
      </c>
      <c r="J895" s="50">
        <v>41983</v>
      </c>
      <c r="K895" s="42" t="s">
        <v>2435</v>
      </c>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c r="AQ895" s="40"/>
      <c r="AR895" s="40"/>
      <c r="AS895" s="40"/>
      <c r="AT895" s="40"/>
      <c r="AU895" s="40"/>
      <c r="AV895" s="40"/>
      <c r="AW895" s="40"/>
      <c r="AX895" s="40"/>
      <c r="AY895" s="40"/>
      <c r="AZ895" s="40"/>
      <c r="BA895" s="40"/>
      <c r="BB895" s="40"/>
      <c r="BC895" s="40"/>
      <c r="BD895" s="40"/>
      <c r="BE895" s="40"/>
      <c r="BF895" s="40"/>
      <c r="BG895" s="40"/>
      <c r="BH895" s="40"/>
      <c r="BI895" s="40"/>
      <c r="BJ895" s="40"/>
      <c r="BK895" s="40"/>
      <c r="BL895" s="40"/>
      <c r="BM895" s="40"/>
      <c r="BN895" s="40"/>
      <c r="BO895" s="40"/>
      <c r="BP895" s="40"/>
      <c r="BQ895" s="40"/>
      <c r="BR895" s="40"/>
      <c r="BS895" s="40"/>
      <c r="BT895" s="40"/>
      <c r="BU895" s="40"/>
      <c r="BV895" s="40"/>
      <c r="BW895" s="40"/>
      <c r="BX895" s="40"/>
      <c r="BY895" s="40"/>
      <c r="BZ895" s="40"/>
      <c r="CA895" s="40"/>
      <c r="CB895" s="40"/>
      <c r="CC895" s="40"/>
      <c r="CD895" s="40"/>
      <c r="CE895" s="40"/>
      <c r="CF895" s="40"/>
      <c r="CG895" s="40"/>
      <c r="CH895" s="40"/>
      <c r="CI895" s="40"/>
      <c r="CJ895" s="40"/>
      <c r="CK895" s="40"/>
      <c r="CL895" s="40"/>
      <c r="CM895" s="40"/>
      <c r="CN895" s="40"/>
      <c r="CO895" s="40"/>
      <c r="CP895" s="40"/>
      <c r="CQ895" s="40"/>
      <c r="CR895" s="40"/>
      <c r="CS895" s="40"/>
      <c r="CT895" s="40"/>
      <c r="CU895" s="40"/>
      <c r="CV895" s="40"/>
      <c r="CW895" s="40"/>
      <c r="CX895" s="40"/>
      <c r="CY895" s="40"/>
      <c r="CZ895" s="40"/>
      <c r="DA895" s="40"/>
      <c r="DB895" s="40"/>
      <c r="DC895" s="40"/>
      <c r="DD895" s="40"/>
      <c r="DE895" s="40"/>
      <c r="DF895" s="40"/>
      <c r="DG895" s="40"/>
      <c r="DH895" s="40"/>
      <c r="DI895" s="40"/>
      <c r="DJ895" s="40"/>
      <c r="DK895" s="40"/>
      <c r="DL895" s="40"/>
      <c r="DM895" s="40"/>
      <c r="DN895" s="40"/>
      <c r="DO895" s="40"/>
      <c r="DP895" s="40"/>
      <c r="DQ895" s="40"/>
      <c r="DR895" s="40"/>
      <c r="DS895" s="40"/>
      <c r="DT895" s="40"/>
      <c r="DU895" s="40"/>
      <c r="DV895" s="40"/>
      <c r="DW895" s="40"/>
      <c r="DX895" s="40"/>
      <c r="DY895" s="40"/>
      <c r="DZ895" s="40"/>
      <c r="EA895" s="40"/>
      <c r="EB895" s="40"/>
      <c r="EC895" s="40"/>
      <c r="ED895" s="40"/>
      <c r="EE895" s="40"/>
      <c r="EF895" s="40"/>
      <c r="EG895" s="40"/>
      <c r="EH895" s="40"/>
      <c r="EI895" s="40"/>
      <c r="EJ895" s="40"/>
      <c r="EK895" s="40"/>
      <c r="EL895" s="40"/>
      <c r="EM895" s="40"/>
      <c r="EN895" s="40"/>
      <c r="EO895" s="40"/>
      <c r="EP895" s="40"/>
      <c r="EQ895" s="40"/>
      <c r="ER895" s="40"/>
      <c r="ES895" s="40"/>
      <c r="ET895" s="40"/>
      <c r="EU895" s="40"/>
      <c r="EV895" s="40"/>
      <c r="EW895" s="40"/>
      <c r="EX895" s="40"/>
      <c r="EY895" s="40"/>
      <c r="EZ895" s="40"/>
      <c r="FA895" s="40"/>
      <c r="FB895" s="40"/>
      <c r="FC895" s="40"/>
      <c r="FD895" s="40"/>
      <c r="FE895" s="40"/>
      <c r="FF895" s="40"/>
      <c r="FG895" s="40"/>
      <c r="FH895" s="40"/>
      <c r="FI895" s="40"/>
      <c r="FJ895" s="40"/>
      <c r="FK895" s="40"/>
      <c r="FL895" s="40"/>
      <c r="FM895" s="40"/>
      <c r="FN895" s="40"/>
      <c r="FO895" s="40"/>
      <c r="FP895" s="40"/>
      <c r="FQ895" s="40"/>
      <c r="FR895" s="40"/>
      <c r="FS895" s="40"/>
      <c r="FT895" s="40"/>
      <c r="FU895" s="40"/>
      <c r="FV895" s="40"/>
      <c r="FW895" s="40"/>
      <c r="FX895" s="40"/>
      <c r="FY895" s="40"/>
      <c r="FZ895" s="40"/>
      <c r="GA895" s="40"/>
      <c r="GB895" s="40"/>
      <c r="GC895" s="40"/>
      <c r="GD895" s="40"/>
      <c r="GE895" s="40"/>
      <c r="GF895" s="40"/>
      <c r="GG895" s="40"/>
      <c r="GH895" s="40"/>
      <c r="GI895" s="40"/>
      <c r="GJ895" s="40"/>
      <c r="GK895" s="40"/>
      <c r="GL895" s="40"/>
      <c r="GM895" s="40"/>
      <c r="GN895" s="40"/>
      <c r="GO895" s="40"/>
      <c r="GP895" s="40"/>
      <c r="GQ895" s="40"/>
      <c r="GR895" s="40"/>
      <c r="GS895" s="40"/>
      <c r="GT895" s="40"/>
      <c r="GU895" s="40"/>
      <c r="GV895" s="40"/>
      <c r="GW895" s="40"/>
      <c r="GX895" s="40"/>
      <c r="GY895" s="40"/>
      <c r="GZ895" s="40"/>
      <c r="HA895" s="40"/>
      <c r="HB895" s="40"/>
      <c r="HC895" s="40"/>
      <c r="HD895" s="40"/>
      <c r="HE895" s="40"/>
      <c r="HF895" s="40"/>
      <c r="HG895" s="40"/>
      <c r="HH895" s="40"/>
      <c r="HI895" s="40"/>
      <c r="HJ895" s="40"/>
      <c r="HK895" s="40"/>
      <c r="HL895" s="40"/>
      <c r="HM895" s="40"/>
      <c r="HN895" s="40"/>
      <c r="HO895" s="40"/>
      <c r="HP895" s="40"/>
      <c r="HQ895" s="40"/>
      <c r="HR895" s="40"/>
      <c r="HS895" s="40"/>
      <c r="HT895" s="40"/>
      <c r="HU895" s="40"/>
      <c r="HV895" s="40"/>
      <c r="HW895" s="40"/>
      <c r="HX895" s="40"/>
      <c r="HY895" s="40"/>
      <c r="HZ895" s="40"/>
      <c r="IA895" s="40"/>
      <c r="IC895" s="40"/>
      <c r="ID895" s="40"/>
      <c r="IE895" s="40"/>
      <c r="IF895" s="40"/>
      <c r="IG895" s="40"/>
      <c r="IH895" s="40"/>
      <c r="II895" s="40"/>
    </row>
    <row r="896" spans="2:243" s="44" customFormat="1" ht="63" x14ac:dyDescent="0.25">
      <c r="B896" s="177"/>
      <c r="C896" s="34">
        <v>262</v>
      </c>
      <c r="D896" s="46" t="s">
        <v>2867</v>
      </c>
      <c r="E896" s="41" t="s">
        <v>15</v>
      </c>
      <c r="F896" s="47" t="s">
        <v>170</v>
      </c>
      <c r="G896" s="48" t="s">
        <v>171</v>
      </c>
      <c r="H896" s="49">
        <v>41096</v>
      </c>
      <c r="I896" s="142">
        <v>416168</v>
      </c>
      <c r="J896" s="50">
        <v>41983</v>
      </c>
      <c r="K896" s="42" t="s">
        <v>2436</v>
      </c>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c r="AQ896" s="40"/>
      <c r="AR896" s="40"/>
      <c r="AS896" s="40"/>
      <c r="AT896" s="40"/>
      <c r="AU896" s="40"/>
      <c r="AV896" s="40"/>
      <c r="AW896" s="40"/>
      <c r="AX896" s="40"/>
      <c r="AY896" s="40"/>
      <c r="AZ896" s="40"/>
      <c r="BA896" s="40"/>
      <c r="BB896" s="40"/>
      <c r="BC896" s="40"/>
      <c r="BD896" s="40"/>
      <c r="BE896" s="40"/>
      <c r="BF896" s="40"/>
      <c r="BG896" s="40"/>
      <c r="BH896" s="40"/>
      <c r="BI896" s="40"/>
      <c r="BJ896" s="40"/>
      <c r="BK896" s="40"/>
      <c r="BL896" s="40"/>
      <c r="BM896" s="40"/>
      <c r="BN896" s="40"/>
      <c r="BO896" s="40"/>
      <c r="BP896" s="40"/>
      <c r="BQ896" s="40"/>
      <c r="BR896" s="40"/>
      <c r="BS896" s="40"/>
      <c r="BT896" s="40"/>
      <c r="BU896" s="40"/>
      <c r="BV896" s="40"/>
      <c r="BW896" s="40"/>
      <c r="BX896" s="40"/>
      <c r="BY896" s="40"/>
      <c r="BZ896" s="40"/>
      <c r="CA896" s="40"/>
      <c r="CB896" s="40"/>
      <c r="CC896" s="40"/>
      <c r="CD896" s="40"/>
      <c r="CE896" s="40"/>
      <c r="CF896" s="40"/>
      <c r="CG896" s="40"/>
      <c r="CH896" s="40"/>
      <c r="CI896" s="40"/>
      <c r="CJ896" s="40"/>
      <c r="CK896" s="40"/>
      <c r="CL896" s="40"/>
      <c r="CM896" s="40"/>
      <c r="CN896" s="40"/>
      <c r="CO896" s="40"/>
      <c r="CP896" s="40"/>
      <c r="CQ896" s="40"/>
      <c r="CR896" s="40"/>
      <c r="CS896" s="40"/>
      <c r="CT896" s="40"/>
      <c r="CU896" s="40"/>
      <c r="CV896" s="40"/>
      <c r="CW896" s="40"/>
      <c r="CX896" s="40"/>
      <c r="CY896" s="40"/>
      <c r="CZ896" s="40"/>
      <c r="DA896" s="40"/>
      <c r="DB896" s="40"/>
      <c r="DC896" s="40"/>
      <c r="DD896" s="40"/>
      <c r="DE896" s="40"/>
      <c r="DF896" s="40"/>
      <c r="DG896" s="40"/>
      <c r="DH896" s="40"/>
      <c r="DI896" s="40"/>
      <c r="DJ896" s="40"/>
      <c r="DK896" s="40"/>
      <c r="DL896" s="40"/>
      <c r="DM896" s="40"/>
      <c r="DN896" s="40"/>
      <c r="DO896" s="40"/>
      <c r="DP896" s="40"/>
      <c r="DQ896" s="40"/>
      <c r="DR896" s="40"/>
      <c r="DS896" s="40"/>
      <c r="DT896" s="40"/>
      <c r="DU896" s="40"/>
      <c r="DV896" s="40"/>
      <c r="DW896" s="40"/>
      <c r="DX896" s="40"/>
      <c r="DY896" s="40"/>
      <c r="DZ896" s="40"/>
      <c r="EA896" s="40"/>
      <c r="EB896" s="40"/>
      <c r="EC896" s="40"/>
      <c r="ED896" s="40"/>
      <c r="EE896" s="40"/>
      <c r="EF896" s="40"/>
      <c r="EG896" s="40"/>
      <c r="EH896" s="40"/>
      <c r="EI896" s="40"/>
      <c r="EJ896" s="40"/>
      <c r="EK896" s="40"/>
      <c r="EL896" s="40"/>
      <c r="EM896" s="40"/>
      <c r="EN896" s="40"/>
      <c r="EO896" s="40"/>
      <c r="EP896" s="40"/>
      <c r="EQ896" s="40"/>
      <c r="ER896" s="40"/>
      <c r="ES896" s="40"/>
      <c r="ET896" s="40"/>
      <c r="EU896" s="40"/>
      <c r="EV896" s="40"/>
      <c r="EW896" s="40"/>
      <c r="EX896" s="40"/>
      <c r="EY896" s="40"/>
      <c r="EZ896" s="40"/>
      <c r="FA896" s="40"/>
      <c r="FB896" s="40"/>
      <c r="FC896" s="40"/>
      <c r="FD896" s="40"/>
      <c r="FE896" s="40"/>
      <c r="FF896" s="40"/>
      <c r="FG896" s="40"/>
      <c r="FH896" s="40"/>
      <c r="FI896" s="40"/>
      <c r="FJ896" s="40"/>
      <c r="FK896" s="40"/>
      <c r="FL896" s="40"/>
      <c r="FM896" s="40"/>
      <c r="FN896" s="40"/>
      <c r="FO896" s="40"/>
      <c r="FP896" s="40"/>
      <c r="FQ896" s="40"/>
      <c r="FR896" s="40"/>
      <c r="FS896" s="40"/>
      <c r="FT896" s="40"/>
      <c r="FU896" s="40"/>
      <c r="FV896" s="40"/>
      <c r="FW896" s="40"/>
      <c r="FX896" s="40"/>
      <c r="FY896" s="40"/>
      <c r="FZ896" s="40"/>
      <c r="GA896" s="40"/>
      <c r="GB896" s="40"/>
      <c r="GC896" s="40"/>
      <c r="GD896" s="40"/>
      <c r="GE896" s="40"/>
      <c r="GF896" s="40"/>
      <c r="GG896" s="40"/>
      <c r="GH896" s="40"/>
      <c r="GI896" s="40"/>
      <c r="GJ896" s="40"/>
      <c r="GK896" s="40"/>
      <c r="GL896" s="40"/>
      <c r="GM896" s="40"/>
      <c r="GN896" s="40"/>
      <c r="GO896" s="40"/>
      <c r="GP896" s="40"/>
      <c r="GQ896" s="40"/>
      <c r="GR896" s="40"/>
      <c r="GS896" s="40"/>
      <c r="GT896" s="40"/>
      <c r="GU896" s="40"/>
      <c r="GV896" s="40"/>
      <c r="GW896" s="40"/>
      <c r="GX896" s="40"/>
      <c r="GY896" s="40"/>
      <c r="GZ896" s="40"/>
      <c r="HA896" s="40"/>
      <c r="HB896" s="40"/>
      <c r="HC896" s="40"/>
      <c r="HD896" s="40"/>
      <c r="HE896" s="40"/>
      <c r="HF896" s="40"/>
      <c r="HG896" s="40"/>
      <c r="HH896" s="40"/>
      <c r="HI896" s="40"/>
      <c r="HJ896" s="40"/>
      <c r="HK896" s="40"/>
      <c r="HL896" s="40"/>
      <c r="HM896" s="40"/>
      <c r="HN896" s="40"/>
      <c r="HO896" s="40"/>
      <c r="HP896" s="40"/>
      <c r="HQ896" s="40"/>
      <c r="HR896" s="40"/>
      <c r="HS896" s="40"/>
      <c r="HT896" s="40"/>
      <c r="HU896" s="40"/>
      <c r="HV896" s="40"/>
      <c r="HW896" s="40"/>
      <c r="HX896" s="40"/>
      <c r="HY896" s="40"/>
      <c r="HZ896" s="40"/>
      <c r="IA896" s="40"/>
      <c r="IC896" s="40"/>
      <c r="ID896" s="40"/>
      <c r="IE896" s="40"/>
      <c r="IF896" s="40"/>
      <c r="IG896" s="40"/>
      <c r="IH896" s="40"/>
      <c r="II896" s="40"/>
    </row>
    <row r="897" spans="2:243" s="44" customFormat="1" ht="110.25" x14ac:dyDescent="0.25">
      <c r="B897" s="177"/>
      <c r="C897" s="34">
        <v>263</v>
      </c>
      <c r="D897" s="18" t="s">
        <v>3137</v>
      </c>
      <c r="E897" s="45" t="s">
        <v>1250</v>
      </c>
      <c r="F897" s="18" t="s">
        <v>1315</v>
      </c>
      <c r="G897" s="62" t="s">
        <v>4423</v>
      </c>
      <c r="H897" s="156">
        <v>41985</v>
      </c>
      <c r="I897" s="136">
        <v>224720</v>
      </c>
      <c r="J897" s="88">
        <v>41985</v>
      </c>
      <c r="K897" s="42" t="s">
        <v>2437</v>
      </c>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c r="AQ897" s="40"/>
      <c r="AR897" s="40"/>
      <c r="AS897" s="40"/>
      <c r="AT897" s="40"/>
      <c r="AU897" s="40"/>
      <c r="AV897" s="40"/>
      <c r="AW897" s="40"/>
      <c r="AX897" s="40"/>
      <c r="AY897" s="40"/>
      <c r="AZ897" s="40"/>
      <c r="BA897" s="40"/>
      <c r="BB897" s="40"/>
      <c r="BC897" s="40"/>
      <c r="BD897" s="40"/>
      <c r="BE897" s="40"/>
      <c r="BF897" s="40"/>
      <c r="BG897" s="40"/>
      <c r="BH897" s="40"/>
      <c r="BI897" s="40"/>
      <c r="BJ897" s="40"/>
      <c r="BK897" s="40"/>
      <c r="BL897" s="40"/>
      <c r="BM897" s="40"/>
      <c r="BN897" s="40"/>
      <c r="BO897" s="40"/>
      <c r="BP897" s="40"/>
      <c r="BQ897" s="40"/>
      <c r="BR897" s="40"/>
      <c r="BS897" s="40"/>
      <c r="BT897" s="40"/>
      <c r="BU897" s="40"/>
      <c r="BV897" s="40"/>
      <c r="BW897" s="40"/>
      <c r="BX897" s="40"/>
      <c r="BY897" s="40"/>
      <c r="BZ897" s="40"/>
      <c r="CA897" s="40"/>
      <c r="CB897" s="40"/>
      <c r="CC897" s="40"/>
      <c r="CD897" s="40"/>
      <c r="CE897" s="40"/>
      <c r="CF897" s="40"/>
      <c r="CG897" s="40"/>
      <c r="CH897" s="40"/>
      <c r="CI897" s="40"/>
      <c r="CJ897" s="40"/>
      <c r="CK897" s="40"/>
      <c r="CL897" s="40"/>
      <c r="CM897" s="40"/>
      <c r="CN897" s="40"/>
      <c r="CO897" s="40"/>
      <c r="CP897" s="40"/>
      <c r="CQ897" s="40"/>
      <c r="CR897" s="40"/>
      <c r="CS897" s="40"/>
      <c r="CT897" s="40"/>
      <c r="CU897" s="40"/>
      <c r="CV897" s="40"/>
      <c r="CW897" s="40"/>
      <c r="CX897" s="40"/>
      <c r="CY897" s="40"/>
      <c r="CZ897" s="40"/>
      <c r="DA897" s="40"/>
      <c r="DB897" s="40"/>
      <c r="DC897" s="40"/>
      <c r="DD897" s="40"/>
      <c r="DE897" s="40"/>
      <c r="DF897" s="40"/>
      <c r="DG897" s="40"/>
      <c r="DH897" s="40"/>
      <c r="DI897" s="40"/>
      <c r="DJ897" s="40"/>
      <c r="DK897" s="40"/>
      <c r="DL897" s="40"/>
      <c r="DM897" s="40"/>
      <c r="DN897" s="40"/>
      <c r="DO897" s="40"/>
      <c r="DP897" s="40"/>
      <c r="DQ897" s="40"/>
      <c r="DR897" s="40"/>
      <c r="DS897" s="40"/>
      <c r="DT897" s="40"/>
      <c r="DU897" s="40"/>
      <c r="DV897" s="40"/>
      <c r="DW897" s="40"/>
      <c r="DX897" s="40"/>
      <c r="DY897" s="40"/>
      <c r="DZ897" s="40"/>
      <c r="EA897" s="40"/>
      <c r="EB897" s="40"/>
      <c r="EC897" s="40"/>
      <c r="ED897" s="40"/>
      <c r="EE897" s="40"/>
      <c r="EF897" s="40"/>
      <c r="EG897" s="40"/>
      <c r="EH897" s="40"/>
      <c r="EI897" s="40"/>
      <c r="EJ897" s="40"/>
      <c r="EK897" s="40"/>
      <c r="EL897" s="40"/>
      <c r="EM897" s="40"/>
      <c r="EN897" s="40"/>
      <c r="EO897" s="40"/>
      <c r="EP897" s="40"/>
      <c r="EQ897" s="40"/>
      <c r="ER897" s="40"/>
      <c r="ES897" s="40"/>
      <c r="ET897" s="40"/>
      <c r="EU897" s="40"/>
      <c r="EV897" s="40"/>
      <c r="EW897" s="40"/>
      <c r="EX897" s="40"/>
      <c r="EY897" s="40"/>
      <c r="EZ897" s="40"/>
      <c r="FA897" s="40"/>
      <c r="FB897" s="40"/>
      <c r="FC897" s="40"/>
      <c r="FD897" s="40"/>
      <c r="FE897" s="40"/>
      <c r="FF897" s="40"/>
      <c r="FG897" s="40"/>
      <c r="FH897" s="40"/>
      <c r="FI897" s="40"/>
      <c r="FJ897" s="40"/>
      <c r="FK897" s="40"/>
      <c r="FL897" s="40"/>
      <c r="FM897" s="40"/>
      <c r="FN897" s="40"/>
      <c r="FO897" s="40"/>
      <c r="FP897" s="40"/>
      <c r="FQ897" s="40"/>
      <c r="FR897" s="40"/>
      <c r="FS897" s="40"/>
      <c r="FT897" s="40"/>
      <c r="FU897" s="40"/>
      <c r="FV897" s="40"/>
      <c r="FW897" s="40"/>
      <c r="FX897" s="40"/>
      <c r="FY897" s="40"/>
      <c r="FZ897" s="40"/>
      <c r="GA897" s="40"/>
      <c r="GB897" s="40"/>
      <c r="GC897" s="40"/>
      <c r="GD897" s="40"/>
      <c r="GE897" s="40"/>
      <c r="GF897" s="40"/>
      <c r="GG897" s="40"/>
      <c r="GH897" s="40"/>
      <c r="GI897" s="40"/>
      <c r="GJ897" s="40"/>
      <c r="GK897" s="40"/>
      <c r="GL897" s="40"/>
      <c r="GM897" s="40"/>
      <c r="GN897" s="40"/>
      <c r="GO897" s="40"/>
      <c r="GP897" s="40"/>
      <c r="GQ897" s="40"/>
      <c r="GR897" s="40"/>
      <c r="GS897" s="40"/>
      <c r="GT897" s="40"/>
      <c r="GU897" s="40"/>
      <c r="GV897" s="40"/>
      <c r="GW897" s="40"/>
      <c r="GX897" s="40"/>
      <c r="GY897" s="40"/>
      <c r="GZ897" s="40"/>
      <c r="HA897" s="40"/>
      <c r="HB897" s="40"/>
      <c r="HC897" s="40"/>
      <c r="HD897" s="40"/>
      <c r="HE897" s="40"/>
      <c r="HF897" s="40"/>
      <c r="HG897" s="40"/>
      <c r="HH897" s="40"/>
      <c r="HI897" s="40"/>
      <c r="HJ897" s="40"/>
      <c r="HK897" s="40"/>
      <c r="HL897" s="40"/>
      <c r="HM897" s="40"/>
      <c r="HN897" s="40"/>
      <c r="HO897" s="40"/>
      <c r="HP897" s="40"/>
      <c r="HQ897" s="40"/>
      <c r="HR897" s="40"/>
      <c r="HS897" s="40"/>
      <c r="HT897" s="40"/>
      <c r="HU897" s="40"/>
      <c r="HV897" s="40"/>
      <c r="HW897" s="40"/>
      <c r="HX897" s="40"/>
      <c r="HY897" s="40"/>
      <c r="HZ897" s="40"/>
      <c r="IA897" s="40"/>
      <c r="IC897" s="33"/>
      <c r="ID897" s="33"/>
      <c r="IE897" s="33"/>
      <c r="IF897" s="33"/>
      <c r="IG897" s="33"/>
      <c r="IH897" s="33"/>
      <c r="II897" s="33"/>
    </row>
    <row r="898" spans="2:243" s="44" customFormat="1" ht="47.25" x14ac:dyDescent="0.25">
      <c r="B898" s="177"/>
      <c r="C898" s="34">
        <v>264</v>
      </c>
      <c r="D898" s="46" t="s">
        <v>3006</v>
      </c>
      <c r="E898" s="41" t="s">
        <v>676</v>
      </c>
      <c r="F898" s="47" t="s">
        <v>677</v>
      </c>
      <c r="G898" s="151" t="s">
        <v>4424</v>
      </c>
      <c r="H898" s="152">
        <v>41986</v>
      </c>
      <c r="I898" s="142">
        <v>200000</v>
      </c>
      <c r="J898" s="50">
        <v>41986</v>
      </c>
      <c r="K898" s="42" t="s">
        <v>1892</v>
      </c>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c r="AQ898" s="40"/>
      <c r="AR898" s="40"/>
      <c r="AS898" s="40"/>
      <c r="AT898" s="40"/>
      <c r="AU898" s="40"/>
      <c r="AV898" s="40"/>
      <c r="AW898" s="40"/>
      <c r="AX898" s="40"/>
      <c r="AY898" s="40"/>
      <c r="AZ898" s="40"/>
      <c r="BA898" s="40"/>
      <c r="BB898" s="40"/>
      <c r="BC898" s="40"/>
      <c r="BD898" s="40"/>
      <c r="BE898" s="40"/>
      <c r="BF898" s="40"/>
      <c r="BG898" s="40"/>
      <c r="BH898" s="40"/>
      <c r="BI898" s="40"/>
      <c r="BJ898" s="40"/>
      <c r="BK898" s="40"/>
      <c r="BL898" s="40"/>
      <c r="BM898" s="40"/>
      <c r="BN898" s="40"/>
      <c r="BO898" s="40"/>
      <c r="BP898" s="40"/>
      <c r="BQ898" s="40"/>
      <c r="BR898" s="40"/>
      <c r="BS898" s="40"/>
      <c r="BT898" s="40"/>
      <c r="BU898" s="40"/>
      <c r="BV898" s="40"/>
      <c r="BW898" s="40"/>
      <c r="BX898" s="40"/>
      <c r="BY898" s="40"/>
      <c r="BZ898" s="40"/>
      <c r="CA898" s="40"/>
      <c r="CB898" s="40"/>
      <c r="CC898" s="40"/>
      <c r="CD898" s="40"/>
      <c r="CE898" s="40"/>
      <c r="CF898" s="40"/>
      <c r="CG898" s="40"/>
      <c r="CH898" s="40"/>
      <c r="CI898" s="40"/>
      <c r="CJ898" s="40"/>
      <c r="CK898" s="40"/>
      <c r="CL898" s="40"/>
      <c r="CM898" s="40"/>
      <c r="CN898" s="40"/>
      <c r="CO898" s="40"/>
      <c r="CP898" s="40"/>
      <c r="CQ898" s="40"/>
      <c r="CR898" s="40"/>
      <c r="CS898" s="40"/>
      <c r="CT898" s="40"/>
      <c r="CU898" s="40"/>
      <c r="CV898" s="40"/>
      <c r="CW898" s="40"/>
      <c r="CX898" s="40"/>
      <c r="CY898" s="40"/>
      <c r="CZ898" s="40"/>
      <c r="DA898" s="40"/>
      <c r="DB898" s="40"/>
      <c r="DC898" s="40"/>
      <c r="DD898" s="40"/>
      <c r="DE898" s="40"/>
      <c r="DF898" s="40"/>
      <c r="DG898" s="40"/>
      <c r="DH898" s="40"/>
      <c r="DI898" s="40"/>
      <c r="DJ898" s="40"/>
      <c r="DK898" s="40"/>
      <c r="DL898" s="40"/>
      <c r="DM898" s="40"/>
      <c r="DN898" s="40"/>
      <c r="DO898" s="40"/>
      <c r="DP898" s="40"/>
      <c r="DQ898" s="40"/>
      <c r="DR898" s="40"/>
      <c r="DS898" s="40"/>
      <c r="DT898" s="40"/>
      <c r="DU898" s="40"/>
      <c r="DV898" s="40"/>
      <c r="DW898" s="40"/>
      <c r="DX898" s="40"/>
      <c r="DY898" s="40"/>
      <c r="DZ898" s="40"/>
      <c r="EA898" s="40"/>
      <c r="EB898" s="40"/>
      <c r="EC898" s="40"/>
      <c r="ED898" s="40"/>
      <c r="EE898" s="40"/>
      <c r="EF898" s="40"/>
      <c r="EG898" s="40"/>
      <c r="EH898" s="40"/>
      <c r="EI898" s="40"/>
      <c r="EJ898" s="40"/>
      <c r="EK898" s="40"/>
      <c r="EL898" s="40"/>
      <c r="EM898" s="40"/>
      <c r="EN898" s="40"/>
      <c r="EO898" s="40"/>
      <c r="EP898" s="40"/>
      <c r="EQ898" s="40"/>
      <c r="ER898" s="40"/>
      <c r="ES898" s="40"/>
      <c r="ET898" s="40"/>
      <c r="EU898" s="40"/>
      <c r="EV898" s="40"/>
      <c r="EW898" s="40"/>
      <c r="EX898" s="40"/>
      <c r="EY898" s="40"/>
      <c r="EZ898" s="40"/>
      <c r="FA898" s="40"/>
      <c r="FB898" s="40"/>
      <c r="FC898" s="40"/>
      <c r="FD898" s="40"/>
      <c r="FE898" s="40"/>
      <c r="FF898" s="40"/>
      <c r="FG898" s="40"/>
      <c r="FH898" s="40"/>
      <c r="FI898" s="40"/>
      <c r="FJ898" s="40"/>
      <c r="FK898" s="40"/>
      <c r="FL898" s="40"/>
      <c r="FM898" s="40"/>
      <c r="FN898" s="40"/>
      <c r="FO898" s="40"/>
      <c r="FP898" s="40"/>
      <c r="FQ898" s="40"/>
      <c r="FR898" s="40"/>
      <c r="FS898" s="40"/>
      <c r="FT898" s="40"/>
      <c r="FU898" s="40"/>
      <c r="FV898" s="40"/>
      <c r="FW898" s="40"/>
      <c r="FX898" s="40"/>
      <c r="FY898" s="40"/>
      <c r="FZ898" s="40"/>
      <c r="GA898" s="40"/>
      <c r="GB898" s="40"/>
      <c r="GC898" s="40"/>
      <c r="GD898" s="40"/>
      <c r="GE898" s="40"/>
      <c r="GF898" s="40"/>
      <c r="GG898" s="40"/>
      <c r="GH898" s="40"/>
      <c r="GI898" s="40"/>
      <c r="GJ898" s="40"/>
      <c r="GK898" s="40"/>
      <c r="GL898" s="40"/>
      <c r="GM898" s="40"/>
      <c r="GN898" s="40"/>
      <c r="GO898" s="40"/>
      <c r="GP898" s="40"/>
      <c r="GQ898" s="40"/>
      <c r="GR898" s="40"/>
      <c r="GS898" s="40"/>
      <c r="GT898" s="40"/>
      <c r="GU898" s="40"/>
      <c r="GV898" s="40"/>
      <c r="GW898" s="40"/>
      <c r="GX898" s="40"/>
      <c r="GY898" s="40"/>
      <c r="GZ898" s="40"/>
      <c r="HA898" s="40"/>
      <c r="HB898" s="40"/>
      <c r="HC898" s="40"/>
      <c r="HD898" s="40"/>
      <c r="HE898" s="40"/>
      <c r="HF898" s="40"/>
      <c r="HG898" s="40"/>
      <c r="HH898" s="40"/>
      <c r="HI898" s="40"/>
      <c r="HJ898" s="40"/>
      <c r="HK898" s="40"/>
      <c r="HL898" s="40"/>
      <c r="HM898" s="40"/>
      <c r="HN898" s="40"/>
      <c r="HO898" s="40"/>
      <c r="HP898" s="40"/>
      <c r="HQ898" s="40"/>
      <c r="HR898" s="40"/>
      <c r="HS898" s="40"/>
      <c r="HT898" s="40"/>
      <c r="HU898" s="40"/>
      <c r="HV898" s="40"/>
      <c r="HW898" s="40"/>
      <c r="HX898" s="40"/>
      <c r="HY898" s="40"/>
      <c r="HZ898" s="40"/>
      <c r="IA898" s="40"/>
      <c r="IC898" s="40"/>
      <c r="ID898" s="40"/>
      <c r="IE898" s="40"/>
      <c r="IF898" s="40"/>
      <c r="IG898" s="40"/>
      <c r="IH898" s="40"/>
      <c r="II898" s="40"/>
    </row>
    <row r="899" spans="2:243" s="44" customFormat="1" ht="63" x14ac:dyDescent="0.25">
      <c r="B899" s="177"/>
      <c r="C899" s="34">
        <v>265</v>
      </c>
      <c r="D899" s="46" t="s">
        <v>2922</v>
      </c>
      <c r="E899" s="41" t="s">
        <v>12</v>
      </c>
      <c r="F899" s="47" t="s">
        <v>193</v>
      </c>
      <c r="G899" s="48" t="s">
        <v>194</v>
      </c>
      <c r="H899" s="49">
        <v>41885</v>
      </c>
      <c r="I899" s="142">
        <v>136356</v>
      </c>
      <c r="J899" s="50">
        <v>41988</v>
      </c>
      <c r="K899" s="42" t="s">
        <v>2438</v>
      </c>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c r="AQ899" s="40"/>
      <c r="AR899" s="40"/>
      <c r="AS899" s="40"/>
      <c r="AT899" s="40"/>
      <c r="AU899" s="40"/>
      <c r="AV899" s="40"/>
      <c r="AW899" s="40"/>
      <c r="AX899" s="40"/>
      <c r="AY899" s="40"/>
      <c r="AZ899" s="40"/>
      <c r="BA899" s="40"/>
      <c r="BB899" s="40"/>
      <c r="BC899" s="40"/>
      <c r="BD899" s="40"/>
      <c r="BE899" s="40"/>
      <c r="BF899" s="40"/>
      <c r="BG899" s="40"/>
      <c r="BH899" s="40"/>
      <c r="BI899" s="40"/>
      <c r="BJ899" s="40"/>
      <c r="BK899" s="40"/>
      <c r="BL899" s="40"/>
      <c r="BM899" s="40"/>
      <c r="BN899" s="40"/>
      <c r="BO899" s="40"/>
      <c r="BP899" s="40"/>
      <c r="BQ899" s="40"/>
      <c r="BR899" s="40"/>
      <c r="BS899" s="40"/>
      <c r="BT899" s="40"/>
      <c r="BU899" s="40"/>
      <c r="BV899" s="40"/>
      <c r="BW899" s="40"/>
      <c r="BX899" s="40"/>
      <c r="BY899" s="40"/>
      <c r="BZ899" s="40"/>
      <c r="CA899" s="40"/>
      <c r="CB899" s="40"/>
      <c r="CC899" s="40"/>
      <c r="CD899" s="40"/>
      <c r="CE899" s="40"/>
      <c r="CF899" s="40"/>
      <c r="CG899" s="40"/>
      <c r="CH899" s="40"/>
      <c r="CI899" s="40"/>
      <c r="CJ899" s="40"/>
      <c r="CK899" s="40"/>
      <c r="CL899" s="40"/>
      <c r="CM899" s="40"/>
      <c r="CN899" s="40"/>
      <c r="CO899" s="40"/>
      <c r="CP899" s="40"/>
      <c r="CQ899" s="40"/>
      <c r="CR899" s="40"/>
      <c r="CS899" s="40"/>
      <c r="CT899" s="40"/>
      <c r="CU899" s="40"/>
      <c r="CV899" s="40"/>
      <c r="CW899" s="40"/>
      <c r="CX899" s="40"/>
      <c r="CY899" s="40"/>
      <c r="CZ899" s="40"/>
      <c r="DA899" s="40"/>
      <c r="DB899" s="40"/>
      <c r="DC899" s="40"/>
      <c r="DD899" s="40"/>
      <c r="DE899" s="40"/>
      <c r="DF899" s="40"/>
      <c r="DG899" s="40"/>
      <c r="DH899" s="40"/>
      <c r="DI899" s="40"/>
      <c r="DJ899" s="40"/>
      <c r="DK899" s="40"/>
      <c r="DL899" s="40"/>
      <c r="DM899" s="40"/>
      <c r="DN899" s="40"/>
      <c r="DO899" s="40"/>
      <c r="DP899" s="40"/>
      <c r="DQ899" s="40"/>
      <c r="DR899" s="40"/>
      <c r="DS899" s="40"/>
      <c r="DT899" s="40"/>
      <c r="DU899" s="40"/>
      <c r="DV899" s="40"/>
      <c r="DW899" s="40"/>
      <c r="DX899" s="40"/>
      <c r="DY899" s="40"/>
      <c r="DZ899" s="40"/>
      <c r="EA899" s="40"/>
      <c r="EB899" s="40"/>
      <c r="EC899" s="40"/>
      <c r="ED899" s="40"/>
      <c r="EE899" s="40"/>
      <c r="EF899" s="40"/>
      <c r="EG899" s="40"/>
      <c r="EH899" s="40"/>
      <c r="EI899" s="40"/>
      <c r="EJ899" s="40"/>
      <c r="EK899" s="40"/>
      <c r="EL899" s="40"/>
      <c r="EM899" s="40"/>
      <c r="EN899" s="40"/>
      <c r="EO899" s="40"/>
      <c r="EP899" s="40"/>
      <c r="EQ899" s="40"/>
      <c r="ER899" s="40"/>
      <c r="ES899" s="40"/>
      <c r="ET899" s="40"/>
      <c r="EU899" s="40"/>
      <c r="EV899" s="40"/>
      <c r="EW899" s="40"/>
      <c r="EX899" s="40"/>
      <c r="EY899" s="40"/>
      <c r="EZ899" s="40"/>
      <c r="FA899" s="40"/>
      <c r="FB899" s="40"/>
      <c r="FC899" s="40"/>
      <c r="FD899" s="40"/>
      <c r="FE899" s="40"/>
      <c r="FF899" s="40"/>
      <c r="FG899" s="40"/>
      <c r="FH899" s="40"/>
      <c r="FI899" s="40"/>
      <c r="FJ899" s="40"/>
      <c r="FK899" s="40"/>
      <c r="FL899" s="40"/>
      <c r="FM899" s="40"/>
      <c r="FN899" s="40"/>
      <c r="FO899" s="40"/>
      <c r="FP899" s="40"/>
      <c r="FQ899" s="40"/>
      <c r="FR899" s="40"/>
      <c r="FS899" s="40"/>
      <c r="FT899" s="40"/>
      <c r="FU899" s="40"/>
      <c r="FV899" s="40"/>
      <c r="FW899" s="40"/>
      <c r="FX899" s="40"/>
      <c r="FY899" s="40"/>
      <c r="FZ899" s="40"/>
      <c r="GA899" s="40"/>
      <c r="GB899" s="40"/>
      <c r="GC899" s="40"/>
      <c r="GD899" s="40"/>
      <c r="GE899" s="40"/>
      <c r="GF899" s="40"/>
      <c r="GG899" s="40"/>
      <c r="GH899" s="40"/>
      <c r="GI899" s="40"/>
      <c r="GJ899" s="40"/>
      <c r="GK899" s="40"/>
      <c r="GL899" s="40"/>
      <c r="GM899" s="40"/>
      <c r="GN899" s="40"/>
      <c r="GO899" s="40"/>
      <c r="GP899" s="40"/>
      <c r="GQ899" s="40"/>
      <c r="GR899" s="40"/>
      <c r="GS899" s="40"/>
      <c r="GT899" s="40"/>
      <c r="GU899" s="40"/>
      <c r="GV899" s="40"/>
      <c r="GW899" s="40"/>
      <c r="GX899" s="40"/>
      <c r="GY899" s="40"/>
      <c r="GZ899" s="40"/>
      <c r="HA899" s="40"/>
      <c r="HB899" s="40"/>
      <c r="HC899" s="40"/>
      <c r="HD899" s="40"/>
      <c r="HE899" s="40"/>
      <c r="HF899" s="40"/>
      <c r="HG899" s="40"/>
      <c r="HH899" s="40"/>
      <c r="HI899" s="40"/>
      <c r="HJ899" s="40"/>
      <c r="HK899" s="40"/>
      <c r="HL899" s="40"/>
      <c r="HM899" s="40"/>
      <c r="HN899" s="40"/>
      <c r="HO899" s="40"/>
      <c r="HP899" s="40"/>
      <c r="HQ899" s="40"/>
      <c r="HR899" s="40"/>
      <c r="HS899" s="40"/>
      <c r="HT899" s="40"/>
      <c r="HU899" s="40"/>
      <c r="HV899" s="40"/>
      <c r="HW899" s="40"/>
      <c r="HX899" s="40"/>
      <c r="HY899" s="40"/>
      <c r="HZ899" s="40"/>
      <c r="IA899" s="40"/>
      <c r="IC899" s="40"/>
      <c r="ID899" s="40"/>
      <c r="IE899" s="40"/>
      <c r="IF899" s="40"/>
      <c r="IG899" s="40"/>
      <c r="IH899" s="40"/>
      <c r="II899" s="40"/>
    </row>
    <row r="900" spans="2:243" s="44" customFormat="1" ht="47.25" x14ac:dyDescent="0.25">
      <c r="B900" s="177"/>
      <c r="C900" s="34">
        <v>266</v>
      </c>
      <c r="D900" s="18" t="s">
        <v>3064</v>
      </c>
      <c r="E900" s="45" t="s">
        <v>1250</v>
      </c>
      <c r="F900" s="18" t="s">
        <v>1319</v>
      </c>
      <c r="G900" s="62" t="s">
        <v>4399</v>
      </c>
      <c r="H900" s="38">
        <v>41989</v>
      </c>
      <c r="I900" s="136">
        <v>23596</v>
      </c>
      <c r="J900" s="85">
        <v>41989</v>
      </c>
      <c r="K900" s="42" t="s">
        <v>2364</v>
      </c>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c r="AS900" s="33"/>
      <c r="AT900" s="33"/>
      <c r="AU900" s="33"/>
      <c r="AV900" s="33"/>
      <c r="AW900" s="33"/>
      <c r="AX900" s="33"/>
      <c r="AY900" s="33"/>
      <c r="AZ900" s="33"/>
      <c r="BA900" s="33"/>
      <c r="BB900" s="33"/>
      <c r="BC900" s="33"/>
      <c r="BD900" s="33"/>
      <c r="BE900" s="33"/>
      <c r="BF900" s="33"/>
      <c r="BG900" s="33"/>
      <c r="BH900" s="33"/>
      <c r="BI900" s="33"/>
      <c r="BJ900" s="33"/>
      <c r="BK900" s="33"/>
      <c r="BL900" s="33"/>
      <c r="BM900" s="33"/>
      <c r="BN900" s="33"/>
      <c r="BO900" s="33"/>
      <c r="BP900" s="33"/>
      <c r="BQ900" s="33"/>
      <c r="BR900" s="33"/>
      <c r="BS900" s="33"/>
      <c r="BT900" s="33"/>
      <c r="BU900" s="33"/>
      <c r="BV900" s="33"/>
      <c r="BW900" s="33"/>
      <c r="BX900" s="33"/>
      <c r="BY900" s="33"/>
      <c r="BZ900" s="33"/>
      <c r="CA900" s="33"/>
      <c r="CB900" s="33"/>
      <c r="CC900" s="33"/>
      <c r="CD900" s="33"/>
      <c r="CE900" s="33"/>
      <c r="CF900" s="33"/>
      <c r="CG900" s="33"/>
      <c r="CH900" s="33"/>
      <c r="CI900" s="33"/>
      <c r="CJ900" s="33"/>
      <c r="CK900" s="33"/>
      <c r="CL900" s="33"/>
      <c r="CM900" s="33"/>
      <c r="CN900" s="33"/>
      <c r="CO900" s="33"/>
      <c r="CP900" s="33"/>
      <c r="CQ900" s="33"/>
      <c r="CR900" s="33"/>
      <c r="CS900" s="33"/>
      <c r="CT900" s="33"/>
      <c r="CU900" s="33"/>
      <c r="CV900" s="33"/>
      <c r="CW900" s="33"/>
      <c r="CX900" s="33"/>
      <c r="CY900" s="33"/>
      <c r="CZ900" s="33"/>
      <c r="DA900" s="33"/>
      <c r="DB900" s="33"/>
      <c r="DC900" s="33"/>
      <c r="DD900" s="33"/>
      <c r="DE900" s="33"/>
      <c r="DF900" s="33"/>
      <c r="DG900" s="33"/>
      <c r="DH900" s="33"/>
      <c r="DI900" s="33"/>
      <c r="DJ900" s="33"/>
      <c r="DK900" s="33"/>
      <c r="DL900" s="33"/>
      <c r="DM900" s="33"/>
      <c r="DN900" s="33"/>
      <c r="DO900" s="33"/>
      <c r="DP900" s="33"/>
      <c r="DQ900" s="33"/>
      <c r="DR900" s="33"/>
      <c r="DS900" s="33"/>
      <c r="DT900" s="33"/>
      <c r="DU900" s="33"/>
      <c r="DV900" s="33"/>
      <c r="DW900" s="33"/>
      <c r="DX900" s="33"/>
      <c r="DY900" s="33"/>
      <c r="DZ900" s="33"/>
      <c r="EA900" s="33"/>
      <c r="EB900" s="33"/>
      <c r="EC900" s="33"/>
      <c r="ED900" s="33"/>
      <c r="EE900" s="33"/>
      <c r="EF900" s="33"/>
      <c r="EG900" s="33"/>
      <c r="EH900" s="33"/>
      <c r="EI900" s="33"/>
      <c r="EJ900" s="33"/>
      <c r="EK900" s="33"/>
      <c r="EL900" s="33"/>
      <c r="EM900" s="33"/>
      <c r="EN900" s="33"/>
      <c r="EO900" s="33"/>
      <c r="EP900" s="33"/>
      <c r="EQ900" s="33"/>
      <c r="ER900" s="33"/>
      <c r="ES900" s="33"/>
      <c r="ET900" s="33"/>
      <c r="EU900" s="33"/>
      <c r="EV900" s="33"/>
      <c r="EW900" s="33"/>
      <c r="EX900" s="33"/>
      <c r="EY900" s="33"/>
      <c r="EZ900" s="33"/>
      <c r="FA900" s="33"/>
      <c r="FB900" s="33"/>
      <c r="FC900" s="33"/>
      <c r="FD900" s="33"/>
      <c r="FE900" s="33"/>
      <c r="FF900" s="33"/>
      <c r="FG900" s="33"/>
      <c r="FH900" s="33"/>
      <c r="FI900" s="33"/>
      <c r="FJ900" s="33"/>
      <c r="FK900" s="33"/>
      <c r="FL900" s="33"/>
      <c r="FM900" s="33"/>
      <c r="FN900" s="33"/>
      <c r="FO900" s="33"/>
      <c r="FP900" s="33"/>
      <c r="FQ900" s="33"/>
      <c r="FR900" s="33"/>
      <c r="FS900" s="33"/>
      <c r="FT900" s="33"/>
      <c r="FU900" s="33"/>
      <c r="FV900" s="33"/>
      <c r="FW900" s="33"/>
      <c r="FX900" s="33"/>
      <c r="FY900" s="33"/>
      <c r="FZ900" s="33"/>
      <c r="GA900" s="33"/>
      <c r="GB900" s="33"/>
      <c r="GC900" s="33"/>
      <c r="GD900" s="33"/>
      <c r="GE900" s="33"/>
      <c r="GF900" s="33"/>
      <c r="GG900" s="33"/>
      <c r="GH900" s="33"/>
      <c r="GI900" s="33"/>
      <c r="GJ900" s="33"/>
      <c r="GK900" s="33"/>
      <c r="GL900" s="33"/>
      <c r="GM900" s="33"/>
      <c r="GN900" s="33"/>
      <c r="GO900" s="33"/>
      <c r="GP900" s="33"/>
      <c r="GQ900" s="33"/>
      <c r="GR900" s="33"/>
      <c r="GS900" s="33"/>
      <c r="GT900" s="33"/>
      <c r="GU900" s="33"/>
      <c r="GV900" s="33"/>
      <c r="GW900" s="33"/>
      <c r="GX900" s="33"/>
      <c r="GY900" s="33"/>
      <c r="GZ900" s="33"/>
      <c r="HA900" s="33"/>
      <c r="HB900" s="33"/>
      <c r="HC900" s="33"/>
      <c r="HD900" s="33"/>
      <c r="HE900" s="33"/>
      <c r="HF900" s="33"/>
      <c r="HG900" s="33"/>
      <c r="HH900" s="33"/>
      <c r="HI900" s="33"/>
      <c r="HJ900" s="33"/>
      <c r="HK900" s="33"/>
      <c r="HL900" s="33"/>
      <c r="HM900" s="33"/>
      <c r="HN900" s="33"/>
      <c r="HO900" s="33"/>
      <c r="HP900" s="33"/>
      <c r="HQ900" s="33"/>
      <c r="HR900" s="33"/>
      <c r="HS900" s="33"/>
      <c r="HT900" s="33"/>
      <c r="HU900" s="33"/>
      <c r="HV900" s="33"/>
      <c r="HW900" s="33"/>
      <c r="HX900" s="33"/>
      <c r="HY900" s="33"/>
      <c r="HZ900" s="33"/>
      <c r="IA900" s="33"/>
      <c r="IB900" s="40"/>
      <c r="IC900" s="40"/>
      <c r="ID900" s="40"/>
      <c r="IE900" s="40"/>
      <c r="IF900" s="40"/>
      <c r="IG900" s="40"/>
      <c r="IH900" s="40"/>
      <c r="II900" s="40"/>
    </row>
    <row r="901" spans="2:243" s="44" customFormat="1" ht="94.5" x14ac:dyDescent="0.25">
      <c r="B901" s="177"/>
      <c r="C901" s="34">
        <v>267</v>
      </c>
      <c r="D901" s="46" t="s">
        <v>2870</v>
      </c>
      <c r="E901" s="41" t="s">
        <v>12</v>
      </c>
      <c r="F901" s="47" t="s">
        <v>128</v>
      </c>
      <c r="G901" s="48" t="s">
        <v>129</v>
      </c>
      <c r="H901" s="49">
        <v>41698</v>
      </c>
      <c r="I901" s="142">
        <v>64400</v>
      </c>
      <c r="J901" s="50">
        <v>41989</v>
      </c>
      <c r="K901" s="42" t="s">
        <v>2439</v>
      </c>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c r="AQ901" s="40"/>
      <c r="AR901" s="40"/>
      <c r="AS901" s="40"/>
      <c r="AT901" s="40"/>
      <c r="AU901" s="40"/>
      <c r="AV901" s="40"/>
      <c r="AW901" s="40"/>
      <c r="AX901" s="40"/>
      <c r="AY901" s="40"/>
      <c r="AZ901" s="40"/>
      <c r="BA901" s="40"/>
      <c r="BB901" s="40"/>
      <c r="BC901" s="40"/>
      <c r="BD901" s="40"/>
      <c r="BE901" s="40"/>
      <c r="BF901" s="40"/>
      <c r="BG901" s="40"/>
      <c r="BH901" s="40"/>
      <c r="BI901" s="40"/>
      <c r="BJ901" s="40"/>
      <c r="BK901" s="40"/>
      <c r="BL901" s="40"/>
      <c r="BM901" s="40"/>
      <c r="BN901" s="40"/>
      <c r="BO901" s="40"/>
      <c r="BP901" s="40"/>
      <c r="BQ901" s="40"/>
      <c r="BR901" s="40"/>
      <c r="BS901" s="40"/>
      <c r="BT901" s="40"/>
      <c r="BU901" s="40"/>
      <c r="BV901" s="40"/>
      <c r="BW901" s="40"/>
      <c r="BX901" s="40"/>
      <c r="BY901" s="40"/>
      <c r="BZ901" s="40"/>
      <c r="CA901" s="40"/>
      <c r="CB901" s="40"/>
      <c r="CC901" s="40"/>
      <c r="CD901" s="40"/>
      <c r="CE901" s="40"/>
      <c r="CF901" s="40"/>
      <c r="CG901" s="40"/>
      <c r="CH901" s="40"/>
      <c r="CI901" s="40"/>
      <c r="CJ901" s="40"/>
      <c r="CK901" s="40"/>
      <c r="CL901" s="40"/>
      <c r="CM901" s="40"/>
      <c r="CN901" s="40"/>
      <c r="CO901" s="40"/>
      <c r="CP901" s="40"/>
      <c r="CQ901" s="40"/>
      <c r="CR901" s="40"/>
      <c r="CS901" s="40"/>
      <c r="CT901" s="40"/>
      <c r="CU901" s="40"/>
      <c r="CV901" s="40"/>
      <c r="CW901" s="40"/>
      <c r="CX901" s="40"/>
      <c r="CY901" s="40"/>
      <c r="CZ901" s="40"/>
      <c r="DA901" s="40"/>
      <c r="DB901" s="40"/>
      <c r="DC901" s="40"/>
      <c r="DD901" s="40"/>
      <c r="DE901" s="40"/>
      <c r="DF901" s="40"/>
      <c r="DG901" s="40"/>
      <c r="DH901" s="40"/>
      <c r="DI901" s="40"/>
      <c r="DJ901" s="40"/>
      <c r="DK901" s="40"/>
      <c r="DL901" s="40"/>
      <c r="DM901" s="40"/>
      <c r="DN901" s="40"/>
      <c r="DO901" s="40"/>
      <c r="DP901" s="40"/>
      <c r="DQ901" s="40"/>
      <c r="DR901" s="40"/>
      <c r="DS901" s="40"/>
      <c r="DT901" s="40"/>
      <c r="DU901" s="40"/>
      <c r="DV901" s="40"/>
      <c r="DW901" s="40"/>
      <c r="DX901" s="40"/>
      <c r="DY901" s="40"/>
      <c r="DZ901" s="40"/>
      <c r="EA901" s="40"/>
      <c r="EB901" s="40"/>
      <c r="EC901" s="40"/>
      <c r="ED901" s="40"/>
      <c r="EE901" s="40"/>
      <c r="EF901" s="40"/>
      <c r="EG901" s="40"/>
      <c r="EH901" s="40"/>
      <c r="EI901" s="40"/>
      <c r="EJ901" s="40"/>
      <c r="EK901" s="40"/>
      <c r="EL901" s="40"/>
      <c r="EM901" s="40"/>
      <c r="EN901" s="40"/>
      <c r="EO901" s="40"/>
      <c r="EP901" s="40"/>
      <c r="EQ901" s="40"/>
      <c r="ER901" s="40"/>
      <c r="ES901" s="40"/>
      <c r="ET901" s="40"/>
      <c r="EU901" s="40"/>
      <c r="EV901" s="40"/>
      <c r="EW901" s="40"/>
      <c r="EX901" s="40"/>
      <c r="EY901" s="40"/>
      <c r="EZ901" s="40"/>
      <c r="FA901" s="40"/>
      <c r="FB901" s="40"/>
      <c r="FC901" s="40"/>
      <c r="FD901" s="40"/>
      <c r="FE901" s="40"/>
      <c r="FF901" s="40"/>
      <c r="FG901" s="40"/>
      <c r="FH901" s="40"/>
      <c r="FI901" s="40"/>
      <c r="FJ901" s="40"/>
      <c r="FK901" s="40"/>
      <c r="FL901" s="40"/>
      <c r="FM901" s="40"/>
      <c r="FN901" s="40"/>
      <c r="FO901" s="40"/>
      <c r="FP901" s="40"/>
      <c r="FQ901" s="40"/>
      <c r="FR901" s="40"/>
      <c r="FS901" s="40"/>
      <c r="FT901" s="40"/>
      <c r="FU901" s="40"/>
      <c r="FV901" s="40"/>
      <c r="FW901" s="40"/>
      <c r="FX901" s="40"/>
      <c r="FY901" s="40"/>
      <c r="FZ901" s="40"/>
      <c r="GA901" s="40"/>
      <c r="GB901" s="40"/>
      <c r="GC901" s="40"/>
      <c r="GD901" s="40"/>
      <c r="GE901" s="40"/>
      <c r="GF901" s="40"/>
      <c r="GG901" s="40"/>
      <c r="GH901" s="40"/>
      <c r="GI901" s="40"/>
      <c r="GJ901" s="40"/>
      <c r="GK901" s="40"/>
      <c r="GL901" s="40"/>
      <c r="GM901" s="40"/>
      <c r="GN901" s="40"/>
      <c r="GO901" s="40"/>
      <c r="GP901" s="40"/>
      <c r="GQ901" s="40"/>
      <c r="GR901" s="40"/>
      <c r="GS901" s="40"/>
      <c r="GT901" s="40"/>
      <c r="GU901" s="40"/>
      <c r="GV901" s="40"/>
      <c r="GW901" s="40"/>
      <c r="GX901" s="40"/>
      <c r="GY901" s="40"/>
      <c r="GZ901" s="40"/>
      <c r="HA901" s="40"/>
      <c r="HB901" s="40"/>
      <c r="HC901" s="40"/>
      <c r="HD901" s="40"/>
      <c r="HE901" s="40"/>
      <c r="HF901" s="40"/>
      <c r="HG901" s="40"/>
      <c r="HH901" s="40"/>
      <c r="HI901" s="40"/>
      <c r="HJ901" s="40"/>
      <c r="HK901" s="40"/>
      <c r="HL901" s="40"/>
      <c r="HM901" s="40"/>
      <c r="HN901" s="40"/>
      <c r="HO901" s="40"/>
      <c r="HP901" s="40"/>
      <c r="HQ901" s="40"/>
      <c r="HR901" s="40"/>
      <c r="HS901" s="40"/>
      <c r="HT901" s="40"/>
      <c r="HU901" s="40"/>
      <c r="HV901" s="40"/>
      <c r="HW901" s="40"/>
      <c r="HX901" s="40"/>
      <c r="HY901" s="40"/>
      <c r="HZ901" s="40"/>
      <c r="IA901" s="40"/>
      <c r="IB901" s="40"/>
    </row>
    <row r="902" spans="2:243" s="44" customFormat="1" ht="47.25" x14ac:dyDescent="0.25">
      <c r="B902" s="177"/>
      <c r="C902" s="34">
        <v>268</v>
      </c>
      <c r="D902" s="46" t="s">
        <v>2916</v>
      </c>
      <c r="E902" s="41" t="s">
        <v>480</v>
      </c>
      <c r="F902" s="47" t="s">
        <v>698</v>
      </c>
      <c r="G902" s="48" t="s">
        <v>699</v>
      </c>
      <c r="H902" s="49">
        <v>40785</v>
      </c>
      <c r="I902" s="142">
        <v>73034</v>
      </c>
      <c r="J902" s="50">
        <v>41989</v>
      </c>
      <c r="K902" s="42" t="s">
        <v>2242</v>
      </c>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c r="AQ902" s="40"/>
      <c r="AR902" s="40"/>
      <c r="AS902" s="40"/>
      <c r="AT902" s="40"/>
      <c r="AU902" s="40"/>
      <c r="AV902" s="40"/>
      <c r="AW902" s="40"/>
      <c r="AX902" s="40"/>
      <c r="AY902" s="40"/>
      <c r="AZ902" s="40"/>
      <c r="BA902" s="40"/>
      <c r="BB902" s="40"/>
      <c r="BC902" s="40"/>
      <c r="BD902" s="40"/>
      <c r="BE902" s="40"/>
      <c r="BF902" s="40"/>
      <c r="BG902" s="40"/>
      <c r="BH902" s="40"/>
      <c r="BI902" s="40"/>
      <c r="BJ902" s="40"/>
      <c r="BK902" s="40"/>
      <c r="BL902" s="40"/>
      <c r="BM902" s="40"/>
      <c r="BN902" s="40"/>
      <c r="BO902" s="40"/>
      <c r="BP902" s="40"/>
      <c r="BQ902" s="40"/>
      <c r="BR902" s="40"/>
      <c r="BS902" s="40"/>
      <c r="BT902" s="40"/>
      <c r="BU902" s="40"/>
      <c r="BV902" s="40"/>
      <c r="BW902" s="40"/>
      <c r="BX902" s="40"/>
      <c r="BY902" s="40"/>
      <c r="BZ902" s="40"/>
      <c r="CA902" s="40"/>
      <c r="CB902" s="40"/>
      <c r="CC902" s="40"/>
      <c r="CD902" s="40"/>
      <c r="CE902" s="40"/>
      <c r="CF902" s="40"/>
      <c r="CG902" s="40"/>
      <c r="CH902" s="40"/>
      <c r="CI902" s="40"/>
      <c r="CJ902" s="40"/>
      <c r="CK902" s="40"/>
      <c r="CL902" s="40"/>
      <c r="CM902" s="40"/>
      <c r="CN902" s="40"/>
      <c r="CO902" s="40"/>
      <c r="CP902" s="40"/>
      <c r="CQ902" s="40"/>
      <c r="CR902" s="40"/>
      <c r="CS902" s="40"/>
      <c r="CT902" s="40"/>
      <c r="CU902" s="40"/>
      <c r="CV902" s="40"/>
      <c r="CW902" s="40"/>
      <c r="CX902" s="40"/>
      <c r="CY902" s="40"/>
      <c r="CZ902" s="40"/>
      <c r="DA902" s="40"/>
      <c r="DB902" s="40"/>
      <c r="DC902" s="40"/>
      <c r="DD902" s="40"/>
      <c r="DE902" s="40"/>
      <c r="DF902" s="40"/>
      <c r="DG902" s="40"/>
      <c r="DH902" s="40"/>
      <c r="DI902" s="40"/>
      <c r="DJ902" s="40"/>
      <c r="DK902" s="40"/>
      <c r="DL902" s="40"/>
      <c r="DM902" s="40"/>
      <c r="DN902" s="40"/>
      <c r="DO902" s="40"/>
      <c r="DP902" s="40"/>
      <c r="DQ902" s="40"/>
      <c r="DR902" s="40"/>
      <c r="DS902" s="40"/>
      <c r="DT902" s="40"/>
      <c r="DU902" s="40"/>
      <c r="DV902" s="40"/>
      <c r="DW902" s="40"/>
      <c r="DX902" s="40"/>
      <c r="DY902" s="40"/>
      <c r="DZ902" s="40"/>
      <c r="EA902" s="40"/>
      <c r="EB902" s="40"/>
      <c r="EC902" s="40"/>
      <c r="ED902" s="40"/>
      <c r="EE902" s="40"/>
      <c r="EF902" s="40"/>
      <c r="EG902" s="40"/>
      <c r="EH902" s="40"/>
      <c r="EI902" s="40"/>
      <c r="EJ902" s="40"/>
      <c r="EK902" s="40"/>
      <c r="EL902" s="40"/>
      <c r="EM902" s="40"/>
      <c r="EN902" s="40"/>
      <c r="EO902" s="40"/>
      <c r="EP902" s="40"/>
      <c r="EQ902" s="40"/>
      <c r="ER902" s="40"/>
      <c r="ES902" s="40"/>
      <c r="ET902" s="40"/>
      <c r="EU902" s="40"/>
      <c r="EV902" s="40"/>
      <c r="EW902" s="40"/>
      <c r="EX902" s="40"/>
      <c r="EY902" s="40"/>
      <c r="EZ902" s="40"/>
      <c r="FA902" s="40"/>
      <c r="FB902" s="40"/>
      <c r="FC902" s="40"/>
      <c r="FD902" s="40"/>
      <c r="FE902" s="40"/>
      <c r="FF902" s="40"/>
      <c r="FG902" s="40"/>
      <c r="FH902" s="40"/>
      <c r="FI902" s="40"/>
      <c r="FJ902" s="40"/>
      <c r="FK902" s="40"/>
      <c r="FL902" s="40"/>
      <c r="FM902" s="40"/>
      <c r="FN902" s="40"/>
      <c r="FO902" s="40"/>
      <c r="FP902" s="40"/>
      <c r="FQ902" s="40"/>
      <c r="FR902" s="40"/>
      <c r="FS902" s="40"/>
      <c r="FT902" s="40"/>
      <c r="FU902" s="40"/>
      <c r="FV902" s="40"/>
      <c r="FW902" s="40"/>
      <c r="FX902" s="40"/>
      <c r="FY902" s="40"/>
      <c r="FZ902" s="40"/>
      <c r="GA902" s="40"/>
      <c r="GB902" s="40"/>
      <c r="GC902" s="40"/>
      <c r="GD902" s="40"/>
      <c r="GE902" s="40"/>
      <c r="GF902" s="40"/>
      <c r="GG902" s="40"/>
      <c r="GH902" s="40"/>
      <c r="GI902" s="40"/>
      <c r="GJ902" s="40"/>
      <c r="GK902" s="40"/>
      <c r="GL902" s="40"/>
      <c r="GM902" s="40"/>
      <c r="GN902" s="40"/>
      <c r="GO902" s="40"/>
      <c r="GP902" s="40"/>
      <c r="GQ902" s="40"/>
      <c r="GR902" s="40"/>
      <c r="GS902" s="40"/>
      <c r="GT902" s="40"/>
      <c r="GU902" s="40"/>
      <c r="GV902" s="40"/>
      <c r="GW902" s="40"/>
      <c r="GX902" s="40"/>
      <c r="GY902" s="40"/>
      <c r="GZ902" s="40"/>
      <c r="HA902" s="40"/>
      <c r="HB902" s="40"/>
      <c r="HC902" s="40"/>
      <c r="HD902" s="40"/>
      <c r="HE902" s="40"/>
      <c r="HF902" s="40"/>
      <c r="HG902" s="40"/>
      <c r="HH902" s="40"/>
      <c r="HI902" s="40"/>
      <c r="HJ902" s="40"/>
      <c r="HK902" s="40"/>
      <c r="HL902" s="40"/>
      <c r="HM902" s="40"/>
      <c r="HN902" s="40"/>
      <c r="HO902" s="40"/>
      <c r="HP902" s="40"/>
      <c r="HQ902" s="40"/>
      <c r="HR902" s="40"/>
      <c r="HS902" s="40"/>
      <c r="HT902" s="40"/>
      <c r="HU902" s="40"/>
      <c r="HV902" s="40"/>
      <c r="HW902" s="40"/>
      <c r="HX902" s="40"/>
      <c r="HY902" s="40"/>
      <c r="HZ902" s="40"/>
      <c r="IA902" s="40"/>
      <c r="IB902" s="40"/>
      <c r="IC902" s="40"/>
      <c r="ID902" s="40"/>
      <c r="IE902" s="40"/>
      <c r="IF902" s="40"/>
      <c r="IG902" s="40"/>
      <c r="IH902" s="40"/>
      <c r="II902" s="40"/>
    </row>
    <row r="903" spans="2:243" s="44" customFormat="1" ht="47.25" x14ac:dyDescent="0.25">
      <c r="B903" s="177"/>
      <c r="C903" s="34">
        <v>269</v>
      </c>
      <c r="D903" s="46" t="s">
        <v>3065</v>
      </c>
      <c r="E903" s="41" t="s">
        <v>457</v>
      </c>
      <c r="F903" s="47" t="s">
        <v>458</v>
      </c>
      <c r="G903" s="48" t="s">
        <v>459</v>
      </c>
      <c r="H903" s="49">
        <v>41428</v>
      </c>
      <c r="I903" s="142">
        <v>250000</v>
      </c>
      <c r="J903" s="50">
        <v>41989</v>
      </c>
      <c r="K903" s="42" t="s">
        <v>1927</v>
      </c>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c r="AQ903" s="40"/>
      <c r="AR903" s="40"/>
      <c r="AS903" s="40"/>
      <c r="AT903" s="40"/>
      <c r="AU903" s="40"/>
      <c r="AV903" s="40"/>
      <c r="AW903" s="40"/>
      <c r="AX903" s="40"/>
      <c r="AY903" s="40"/>
      <c r="AZ903" s="40"/>
      <c r="BA903" s="40"/>
      <c r="BB903" s="40"/>
      <c r="BC903" s="40"/>
      <c r="BD903" s="40"/>
      <c r="BE903" s="40"/>
      <c r="BF903" s="40"/>
      <c r="BG903" s="40"/>
      <c r="BH903" s="40"/>
      <c r="BI903" s="40"/>
      <c r="BJ903" s="40"/>
      <c r="BK903" s="40"/>
      <c r="BL903" s="40"/>
      <c r="BM903" s="40"/>
      <c r="BN903" s="40"/>
      <c r="BO903" s="40"/>
      <c r="BP903" s="40"/>
      <c r="BQ903" s="40"/>
      <c r="BR903" s="40"/>
      <c r="BS903" s="40"/>
      <c r="BT903" s="40"/>
      <c r="BU903" s="40"/>
      <c r="BV903" s="40"/>
      <c r="BW903" s="40"/>
      <c r="BX903" s="40"/>
      <c r="BY903" s="40"/>
      <c r="BZ903" s="40"/>
      <c r="CA903" s="40"/>
      <c r="CB903" s="40"/>
      <c r="CC903" s="40"/>
      <c r="CD903" s="40"/>
      <c r="CE903" s="40"/>
      <c r="CF903" s="40"/>
      <c r="CG903" s="40"/>
      <c r="CH903" s="40"/>
      <c r="CI903" s="40"/>
      <c r="CJ903" s="40"/>
      <c r="CK903" s="40"/>
      <c r="CL903" s="40"/>
      <c r="CM903" s="40"/>
      <c r="CN903" s="40"/>
      <c r="CO903" s="40"/>
      <c r="CP903" s="40"/>
      <c r="CQ903" s="40"/>
      <c r="CR903" s="40"/>
      <c r="CS903" s="40"/>
      <c r="CT903" s="40"/>
      <c r="CU903" s="40"/>
      <c r="CV903" s="40"/>
      <c r="CW903" s="40"/>
      <c r="CX903" s="40"/>
      <c r="CY903" s="40"/>
      <c r="CZ903" s="40"/>
      <c r="DA903" s="40"/>
      <c r="DB903" s="40"/>
      <c r="DC903" s="40"/>
      <c r="DD903" s="40"/>
      <c r="DE903" s="40"/>
      <c r="DF903" s="40"/>
      <c r="DG903" s="40"/>
      <c r="DH903" s="40"/>
      <c r="DI903" s="40"/>
      <c r="DJ903" s="40"/>
      <c r="DK903" s="40"/>
      <c r="DL903" s="40"/>
      <c r="DM903" s="40"/>
      <c r="DN903" s="40"/>
      <c r="DO903" s="40"/>
      <c r="DP903" s="40"/>
      <c r="DQ903" s="40"/>
      <c r="DR903" s="40"/>
      <c r="DS903" s="40"/>
      <c r="DT903" s="40"/>
      <c r="DU903" s="40"/>
      <c r="DV903" s="40"/>
      <c r="DW903" s="40"/>
      <c r="DX903" s="40"/>
      <c r="DY903" s="40"/>
      <c r="DZ903" s="40"/>
      <c r="EA903" s="40"/>
      <c r="EB903" s="40"/>
      <c r="EC903" s="40"/>
      <c r="ED903" s="40"/>
      <c r="EE903" s="40"/>
      <c r="EF903" s="40"/>
      <c r="EG903" s="40"/>
      <c r="EH903" s="40"/>
      <c r="EI903" s="40"/>
      <c r="EJ903" s="40"/>
      <c r="EK903" s="40"/>
      <c r="EL903" s="40"/>
      <c r="EM903" s="40"/>
      <c r="EN903" s="40"/>
      <c r="EO903" s="40"/>
      <c r="EP903" s="40"/>
      <c r="EQ903" s="40"/>
      <c r="ER903" s="40"/>
      <c r="ES903" s="40"/>
      <c r="ET903" s="40"/>
      <c r="EU903" s="40"/>
      <c r="EV903" s="40"/>
      <c r="EW903" s="40"/>
      <c r="EX903" s="40"/>
      <c r="EY903" s="40"/>
      <c r="EZ903" s="40"/>
      <c r="FA903" s="40"/>
      <c r="FB903" s="40"/>
      <c r="FC903" s="40"/>
      <c r="FD903" s="40"/>
      <c r="FE903" s="40"/>
      <c r="FF903" s="40"/>
      <c r="FG903" s="40"/>
      <c r="FH903" s="40"/>
      <c r="FI903" s="40"/>
      <c r="FJ903" s="40"/>
      <c r="FK903" s="40"/>
      <c r="FL903" s="40"/>
      <c r="FM903" s="40"/>
      <c r="FN903" s="40"/>
      <c r="FO903" s="40"/>
      <c r="FP903" s="40"/>
      <c r="FQ903" s="40"/>
      <c r="FR903" s="40"/>
      <c r="FS903" s="40"/>
      <c r="FT903" s="40"/>
      <c r="FU903" s="40"/>
      <c r="FV903" s="40"/>
      <c r="FW903" s="40"/>
      <c r="FX903" s="40"/>
      <c r="FY903" s="40"/>
      <c r="FZ903" s="40"/>
      <c r="GA903" s="40"/>
      <c r="GB903" s="40"/>
      <c r="GC903" s="40"/>
      <c r="GD903" s="40"/>
      <c r="GE903" s="40"/>
      <c r="GF903" s="40"/>
      <c r="GG903" s="40"/>
      <c r="GH903" s="40"/>
      <c r="GI903" s="40"/>
      <c r="GJ903" s="40"/>
      <c r="GK903" s="40"/>
      <c r="GL903" s="40"/>
      <c r="GM903" s="40"/>
      <c r="GN903" s="40"/>
      <c r="GO903" s="40"/>
      <c r="GP903" s="40"/>
      <c r="GQ903" s="40"/>
      <c r="GR903" s="40"/>
      <c r="GS903" s="40"/>
      <c r="GT903" s="40"/>
      <c r="GU903" s="40"/>
      <c r="GV903" s="40"/>
      <c r="GW903" s="40"/>
      <c r="GX903" s="40"/>
      <c r="GY903" s="40"/>
      <c r="GZ903" s="40"/>
      <c r="HA903" s="40"/>
      <c r="HB903" s="40"/>
      <c r="HC903" s="40"/>
      <c r="HD903" s="40"/>
      <c r="HE903" s="40"/>
      <c r="HF903" s="40"/>
      <c r="HG903" s="40"/>
      <c r="HH903" s="40"/>
      <c r="HI903" s="40"/>
      <c r="HJ903" s="40"/>
      <c r="HK903" s="40"/>
      <c r="HL903" s="40"/>
      <c r="HM903" s="40"/>
      <c r="HN903" s="40"/>
      <c r="HO903" s="40"/>
      <c r="HP903" s="40"/>
      <c r="HQ903" s="40"/>
      <c r="HR903" s="40"/>
      <c r="HS903" s="40"/>
      <c r="HT903" s="40"/>
      <c r="HU903" s="40"/>
      <c r="HV903" s="40"/>
      <c r="HW903" s="40"/>
      <c r="HX903" s="40"/>
      <c r="HY903" s="40"/>
      <c r="HZ903" s="40"/>
      <c r="IA903" s="40"/>
      <c r="IC903" s="40"/>
      <c r="ID903" s="40"/>
      <c r="IE903" s="40"/>
      <c r="IF903" s="40"/>
      <c r="IG903" s="40"/>
      <c r="IH903" s="40"/>
      <c r="II903" s="40"/>
    </row>
    <row r="904" spans="2:243" s="44" customFormat="1" ht="78.75" x14ac:dyDescent="0.25">
      <c r="B904" s="177"/>
      <c r="C904" s="34">
        <v>270</v>
      </c>
      <c r="D904" s="46" t="s">
        <v>2919</v>
      </c>
      <c r="E904" s="41" t="s">
        <v>612</v>
      </c>
      <c r="F904" s="47" t="s">
        <v>613</v>
      </c>
      <c r="G904" s="151" t="s">
        <v>4425</v>
      </c>
      <c r="H904" s="152">
        <v>41883</v>
      </c>
      <c r="I904" s="142">
        <v>61000</v>
      </c>
      <c r="J904" s="50">
        <v>41990</v>
      </c>
      <c r="K904" s="42" t="s">
        <v>2440</v>
      </c>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c r="AQ904" s="40"/>
      <c r="AR904" s="40"/>
      <c r="AS904" s="40"/>
      <c r="AT904" s="40"/>
      <c r="AU904" s="40"/>
      <c r="AV904" s="40"/>
      <c r="AW904" s="40"/>
      <c r="AX904" s="40"/>
      <c r="AY904" s="40"/>
      <c r="AZ904" s="40"/>
      <c r="BA904" s="40"/>
      <c r="BB904" s="40"/>
      <c r="BC904" s="40"/>
      <c r="BD904" s="40"/>
      <c r="BE904" s="40"/>
      <c r="BF904" s="40"/>
      <c r="BG904" s="40"/>
      <c r="BH904" s="40"/>
      <c r="BI904" s="40"/>
      <c r="BJ904" s="40"/>
      <c r="BK904" s="40"/>
      <c r="BL904" s="40"/>
      <c r="BM904" s="40"/>
      <c r="BN904" s="40"/>
      <c r="BO904" s="40"/>
      <c r="BP904" s="40"/>
      <c r="BQ904" s="40"/>
      <c r="BR904" s="40"/>
      <c r="BS904" s="40"/>
      <c r="BT904" s="40"/>
      <c r="BU904" s="40"/>
      <c r="BV904" s="40"/>
      <c r="BW904" s="40"/>
      <c r="BX904" s="40"/>
      <c r="BY904" s="40"/>
      <c r="BZ904" s="40"/>
      <c r="CA904" s="40"/>
      <c r="CB904" s="40"/>
      <c r="CC904" s="40"/>
      <c r="CD904" s="40"/>
      <c r="CE904" s="40"/>
      <c r="CF904" s="40"/>
      <c r="CG904" s="40"/>
      <c r="CH904" s="40"/>
      <c r="CI904" s="40"/>
      <c r="CJ904" s="40"/>
      <c r="CK904" s="40"/>
      <c r="CL904" s="40"/>
      <c r="CM904" s="40"/>
      <c r="CN904" s="40"/>
      <c r="CO904" s="40"/>
      <c r="CP904" s="40"/>
      <c r="CQ904" s="40"/>
      <c r="CR904" s="40"/>
      <c r="CS904" s="40"/>
      <c r="CT904" s="40"/>
      <c r="CU904" s="40"/>
      <c r="CV904" s="40"/>
      <c r="CW904" s="40"/>
      <c r="CX904" s="40"/>
      <c r="CY904" s="40"/>
      <c r="CZ904" s="40"/>
      <c r="DA904" s="40"/>
      <c r="DB904" s="40"/>
      <c r="DC904" s="40"/>
      <c r="DD904" s="40"/>
      <c r="DE904" s="40"/>
      <c r="DF904" s="40"/>
      <c r="DG904" s="40"/>
      <c r="DH904" s="40"/>
      <c r="DI904" s="40"/>
      <c r="DJ904" s="40"/>
      <c r="DK904" s="40"/>
      <c r="DL904" s="40"/>
      <c r="DM904" s="40"/>
      <c r="DN904" s="40"/>
      <c r="DO904" s="40"/>
      <c r="DP904" s="40"/>
      <c r="DQ904" s="40"/>
      <c r="DR904" s="40"/>
      <c r="DS904" s="40"/>
      <c r="DT904" s="40"/>
      <c r="DU904" s="40"/>
      <c r="DV904" s="40"/>
      <c r="DW904" s="40"/>
      <c r="DX904" s="40"/>
      <c r="DY904" s="40"/>
      <c r="DZ904" s="40"/>
      <c r="EA904" s="40"/>
      <c r="EB904" s="40"/>
      <c r="EC904" s="40"/>
      <c r="ED904" s="40"/>
      <c r="EE904" s="40"/>
      <c r="EF904" s="40"/>
      <c r="EG904" s="40"/>
      <c r="EH904" s="40"/>
      <c r="EI904" s="40"/>
      <c r="EJ904" s="40"/>
      <c r="EK904" s="40"/>
      <c r="EL904" s="40"/>
      <c r="EM904" s="40"/>
      <c r="EN904" s="40"/>
      <c r="EO904" s="40"/>
      <c r="EP904" s="40"/>
      <c r="EQ904" s="40"/>
      <c r="ER904" s="40"/>
      <c r="ES904" s="40"/>
      <c r="ET904" s="40"/>
      <c r="EU904" s="40"/>
      <c r="EV904" s="40"/>
      <c r="EW904" s="40"/>
      <c r="EX904" s="40"/>
      <c r="EY904" s="40"/>
      <c r="EZ904" s="40"/>
      <c r="FA904" s="40"/>
      <c r="FB904" s="40"/>
      <c r="FC904" s="40"/>
      <c r="FD904" s="40"/>
      <c r="FE904" s="40"/>
      <c r="FF904" s="40"/>
      <c r="FG904" s="40"/>
      <c r="FH904" s="40"/>
      <c r="FI904" s="40"/>
      <c r="FJ904" s="40"/>
      <c r="FK904" s="40"/>
      <c r="FL904" s="40"/>
      <c r="FM904" s="40"/>
      <c r="FN904" s="40"/>
      <c r="FO904" s="40"/>
      <c r="FP904" s="40"/>
      <c r="FQ904" s="40"/>
      <c r="FR904" s="40"/>
      <c r="FS904" s="40"/>
      <c r="FT904" s="40"/>
      <c r="FU904" s="40"/>
      <c r="FV904" s="40"/>
      <c r="FW904" s="40"/>
      <c r="FX904" s="40"/>
      <c r="FY904" s="40"/>
      <c r="FZ904" s="40"/>
      <c r="GA904" s="40"/>
      <c r="GB904" s="40"/>
      <c r="GC904" s="40"/>
      <c r="GD904" s="40"/>
      <c r="GE904" s="40"/>
      <c r="GF904" s="40"/>
      <c r="GG904" s="40"/>
      <c r="GH904" s="40"/>
      <c r="GI904" s="40"/>
      <c r="GJ904" s="40"/>
      <c r="GK904" s="40"/>
      <c r="GL904" s="40"/>
      <c r="GM904" s="40"/>
      <c r="GN904" s="40"/>
      <c r="GO904" s="40"/>
      <c r="GP904" s="40"/>
      <c r="GQ904" s="40"/>
      <c r="GR904" s="40"/>
      <c r="GS904" s="40"/>
      <c r="GT904" s="40"/>
      <c r="GU904" s="40"/>
      <c r="GV904" s="40"/>
      <c r="GW904" s="40"/>
      <c r="GX904" s="40"/>
      <c r="GY904" s="40"/>
      <c r="GZ904" s="40"/>
      <c r="HA904" s="40"/>
      <c r="HB904" s="40"/>
      <c r="HC904" s="40"/>
      <c r="HD904" s="40"/>
      <c r="HE904" s="40"/>
      <c r="HF904" s="40"/>
      <c r="HG904" s="40"/>
      <c r="HH904" s="40"/>
      <c r="HI904" s="40"/>
      <c r="HJ904" s="40"/>
      <c r="HK904" s="40"/>
      <c r="HL904" s="40"/>
      <c r="HM904" s="40"/>
      <c r="HN904" s="40"/>
      <c r="HO904" s="40"/>
      <c r="HP904" s="40"/>
      <c r="HQ904" s="40"/>
      <c r="HR904" s="40"/>
      <c r="HS904" s="40"/>
      <c r="HT904" s="40"/>
      <c r="HU904" s="40"/>
      <c r="HV904" s="40"/>
      <c r="HW904" s="40"/>
      <c r="HX904" s="40"/>
      <c r="HY904" s="40"/>
      <c r="HZ904" s="40"/>
      <c r="IA904" s="40"/>
      <c r="IB904" s="40"/>
      <c r="IC904" s="40"/>
      <c r="ID904" s="40"/>
      <c r="IE904" s="40"/>
      <c r="IF904" s="40"/>
      <c r="IG904" s="40"/>
      <c r="IH904" s="40"/>
      <c r="II904" s="40"/>
    </row>
    <row r="905" spans="2:243" s="44" customFormat="1" ht="47.25" x14ac:dyDescent="0.25">
      <c r="B905" s="177"/>
      <c r="C905" s="34">
        <v>271</v>
      </c>
      <c r="D905" s="46" t="s">
        <v>2916</v>
      </c>
      <c r="E905" s="41" t="s">
        <v>480</v>
      </c>
      <c r="F905" s="47" t="s">
        <v>698</v>
      </c>
      <c r="G905" s="48" t="s">
        <v>699</v>
      </c>
      <c r="H905" s="49">
        <v>40785</v>
      </c>
      <c r="I905" s="142">
        <v>73034</v>
      </c>
      <c r="J905" s="50">
        <v>41991</v>
      </c>
      <c r="K905" s="42" t="s">
        <v>2242</v>
      </c>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c r="AQ905" s="40"/>
      <c r="AR905" s="40"/>
      <c r="AS905" s="40"/>
      <c r="AT905" s="40"/>
      <c r="AU905" s="40"/>
      <c r="AV905" s="40"/>
      <c r="AW905" s="40"/>
      <c r="AX905" s="40"/>
      <c r="AY905" s="40"/>
      <c r="AZ905" s="40"/>
      <c r="BA905" s="40"/>
      <c r="BB905" s="40"/>
      <c r="BC905" s="40"/>
      <c r="BD905" s="40"/>
      <c r="BE905" s="40"/>
      <c r="BF905" s="40"/>
      <c r="BG905" s="40"/>
      <c r="BH905" s="40"/>
      <c r="BI905" s="40"/>
      <c r="BJ905" s="40"/>
      <c r="BK905" s="40"/>
      <c r="BL905" s="40"/>
      <c r="BM905" s="40"/>
      <c r="BN905" s="40"/>
      <c r="BO905" s="40"/>
      <c r="BP905" s="40"/>
      <c r="BQ905" s="40"/>
      <c r="BR905" s="40"/>
      <c r="BS905" s="40"/>
      <c r="BT905" s="40"/>
      <c r="BU905" s="40"/>
      <c r="BV905" s="40"/>
      <c r="BW905" s="40"/>
      <c r="BX905" s="40"/>
      <c r="BY905" s="40"/>
      <c r="BZ905" s="40"/>
      <c r="CA905" s="40"/>
      <c r="CB905" s="40"/>
      <c r="CC905" s="40"/>
      <c r="CD905" s="40"/>
      <c r="CE905" s="40"/>
      <c r="CF905" s="40"/>
      <c r="CG905" s="40"/>
      <c r="CH905" s="40"/>
      <c r="CI905" s="40"/>
      <c r="CJ905" s="40"/>
      <c r="CK905" s="40"/>
      <c r="CL905" s="40"/>
      <c r="CM905" s="40"/>
      <c r="CN905" s="40"/>
      <c r="CO905" s="40"/>
      <c r="CP905" s="40"/>
      <c r="CQ905" s="40"/>
      <c r="CR905" s="40"/>
      <c r="CS905" s="40"/>
      <c r="CT905" s="40"/>
      <c r="CU905" s="40"/>
      <c r="CV905" s="40"/>
      <c r="CW905" s="40"/>
      <c r="CX905" s="40"/>
      <c r="CY905" s="40"/>
      <c r="CZ905" s="40"/>
      <c r="DA905" s="40"/>
      <c r="DB905" s="40"/>
      <c r="DC905" s="40"/>
      <c r="DD905" s="40"/>
      <c r="DE905" s="40"/>
      <c r="DF905" s="40"/>
      <c r="DG905" s="40"/>
      <c r="DH905" s="40"/>
      <c r="DI905" s="40"/>
      <c r="DJ905" s="40"/>
      <c r="DK905" s="40"/>
      <c r="DL905" s="40"/>
      <c r="DM905" s="40"/>
      <c r="DN905" s="40"/>
      <c r="DO905" s="40"/>
      <c r="DP905" s="40"/>
      <c r="DQ905" s="40"/>
      <c r="DR905" s="40"/>
      <c r="DS905" s="40"/>
      <c r="DT905" s="40"/>
      <c r="DU905" s="40"/>
      <c r="DV905" s="40"/>
      <c r="DW905" s="40"/>
      <c r="DX905" s="40"/>
      <c r="DY905" s="40"/>
      <c r="DZ905" s="40"/>
      <c r="EA905" s="40"/>
      <c r="EB905" s="40"/>
      <c r="EC905" s="40"/>
      <c r="ED905" s="40"/>
      <c r="EE905" s="40"/>
      <c r="EF905" s="40"/>
      <c r="EG905" s="40"/>
      <c r="EH905" s="40"/>
      <c r="EI905" s="40"/>
      <c r="EJ905" s="40"/>
      <c r="EK905" s="40"/>
      <c r="EL905" s="40"/>
      <c r="EM905" s="40"/>
      <c r="EN905" s="40"/>
      <c r="EO905" s="40"/>
      <c r="EP905" s="40"/>
      <c r="EQ905" s="40"/>
      <c r="ER905" s="40"/>
      <c r="ES905" s="40"/>
      <c r="ET905" s="40"/>
      <c r="EU905" s="40"/>
      <c r="EV905" s="40"/>
      <c r="EW905" s="40"/>
      <c r="EX905" s="40"/>
      <c r="EY905" s="40"/>
      <c r="EZ905" s="40"/>
      <c r="FA905" s="40"/>
      <c r="FB905" s="40"/>
      <c r="FC905" s="40"/>
      <c r="FD905" s="40"/>
      <c r="FE905" s="40"/>
      <c r="FF905" s="40"/>
      <c r="FG905" s="40"/>
      <c r="FH905" s="40"/>
      <c r="FI905" s="40"/>
      <c r="FJ905" s="40"/>
      <c r="FK905" s="40"/>
      <c r="FL905" s="40"/>
      <c r="FM905" s="40"/>
      <c r="FN905" s="40"/>
      <c r="FO905" s="40"/>
      <c r="FP905" s="40"/>
      <c r="FQ905" s="40"/>
      <c r="FR905" s="40"/>
      <c r="FS905" s="40"/>
      <c r="FT905" s="40"/>
      <c r="FU905" s="40"/>
      <c r="FV905" s="40"/>
      <c r="FW905" s="40"/>
      <c r="FX905" s="40"/>
      <c r="FY905" s="40"/>
      <c r="FZ905" s="40"/>
      <c r="GA905" s="40"/>
      <c r="GB905" s="40"/>
      <c r="GC905" s="40"/>
      <c r="GD905" s="40"/>
      <c r="GE905" s="40"/>
      <c r="GF905" s="40"/>
      <c r="GG905" s="40"/>
      <c r="GH905" s="40"/>
      <c r="GI905" s="40"/>
      <c r="GJ905" s="40"/>
      <c r="GK905" s="40"/>
      <c r="GL905" s="40"/>
      <c r="GM905" s="40"/>
      <c r="GN905" s="40"/>
      <c r="GO905" s="40"/>
      <c r="GP905" s="40"/>
      <c r="GQ905" s="40"/>
      <c r="GR905" s="40"/>
      <c r="GS905" s="40"/>
      <c r="GT905" s="40"/>
      <c r="GU905" s="40"/>
      <c r="GV905" s="40"/>
      <c r="GW905" s="40"/>
      <c r="GX905" s="40"/>
      <c r="GY905" s="40"/>
      <c r="GZ905" s="40"/>
      <c r="HA905" s="40"/>
      <c r="HB905" s="40"/>
      <c r="HC905" s="40"/>
      <c r="HD905" s="40"/>
      <c r="HE905" s="40"/>
      <c r="HF905" s="40"/>
      <c r="HG905" s="40"/>
      <c r="HH905" s="40"/>
      <c r="HI905" s="40"/>
      <c r="HJ905" s="40"/>
      <c r="HK905" s="40"/>
      <c r="HL905" s="40"/>
      <c r="HM905" s="40"/>
      <c r="HN905" s="40"/>
      <c r="HO905" s="40"/>
      <c r="HP905" s="40"/>
      <c r="HQ905" s="40"/>
      <c r="HR905" s="40"/>
      <c r="HS905" s="40"/>
      <c r="HT905" s="40"/>
      <c r="HU905" s="40"/>
      <c r="HV905" s="40"/>
      <c r="HW905" s="40"/>
      <c r="HX905" s="40"/>
      <c r="HY905" s="40"/>
      <c r="HZ905" s="40"/>
      <c r="IA905" s="40"/>
      <c r="IB905" s="40"/>
      <c r="IC905" s="40"/>
      <c r="ID905" s="40"/>
      <c r="IE905" s="40"/>
      <c r="IF905" s="40"/>
      <c r="IG905" s="40"/>
      <c r="IH905" s="40"/>
      <c r="II905" s="40"/>
    </row>
    <row r="906" spans="2:243" s="44" customFormat="1" ht="63" x14ac:dyDescent="0.25">
      <c r="B906" s="177"/>
      <c r="C906" s="34">
        <v>272</v>
      </c>
      <c r="D906" s="46" t="s">
        <v>2883</v>
      </c>
      <c r="E906" s="41" t="s">
        <v>729</v>
      </c>
      <c r="F906" s="47" t="s">
        <v>739</v>
      </c>
      <c r="G906" s="151" t="s">
        <v>4426</v>
      </c>
      <c r="H906" s="152">
        <v>41967</v>
      </c>
      <c r="I906" s="142">
        <v>269074</v>
      </c>
      <c r="J906" s="50">
        <v>41992</v>
      </c>
      <c r="K906" s="42" t="s">
        <v>2441</v>
      </c>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c r="AQ906" s="40"/>
      <c r="AR906" s="40"/>
      <c r="AS906" s="40"/>
      <c r="AT906" s="40"/>
      <c r="AU906" s="40"/>
      <c r="AV906" s="40"/>
      <c r="AW906" s="40"/>
      <c r="AX906" s="40"/>
      <c r="AY906" s="40"/>
      <c r="AZ906" s="40"/>
      <c r="BA906" s="40"/>
      <c r="BB906" s="40"/>
      <c r="BC906" s="40"/>
      <c r="BD906" s="40"/>
      <c r="BE906" s="40"/>
      <c r="BF906" s="40"/>
      <c r="BG906" s="40"/>
      <c r="BH906" s="40"/>
      <c r="BI906" s="40"/>
      <c r="BJ906" s="40"/>
      <c r="BK906" s="40"/>
      <c r="BL906" s="40"/>
      <c r="BM906" s="40"/>
      <c r="BN906" s="40"/>
      <c r="BO906" s="40"/>
      <c r="BP906" s="40"/>
      <c r="BQ906" s="40"/>
      <c r="BR906" s="40"/>
      <c r="BS906" s="40"/>
      <c r="BT906" s="40"/>
      <c r="BU906" s="40"/>
      <c r="BV906" s="40"/>
      <c r="BW906" s="40"/>
      <c r="BX906" s="40"/>
      <c r="BY906" s="40"/>
      <c r="BZ906" s="40"/>
      <c r="CA906" s="40"/>
      <c r="CB906" s="40"/>
      <c r="CC906" s="40"/>
      <c r="CD906" s="40"/>
      <c r="CE906" s="40"/>
      <c r="CF906" s="40"/>
      <c r="CG906" s="40"/>
      <c r="CH906" s="40"/>
      <c r="CI906" s="40"/>
      <c r="CJ906" s="40"/>
      <c r="CK906" s="40"/>
      <c r="CL906" s="40"/>
      <c r="CM906" s="40"/>
      <c r="CN906" s="40"/>
      <c r="CO906" s="40"/>
      <c r="CP906" s="40"/>
      <c r="CQ906" s="40"/>
      <c r="CR906" s="40"/>
      <c r="CS906" s="40"/>
      <c r="CT906" s="40"/>
      <c r="CU906" s="40"/>
      <c r="CV906" s="40"/>
      <c r="CW906" s="40"/>
      <c r="CX906" s="40"/>
      <c r="CY906" s="40"/>
      <c r="CZ906" s="40"/>
      <c r="DA906" s="40"/>
      <c r="DB906" s="40"/>
      <c r="DC906" s="40"/>
      <c r="DD906" s="40"/>
      <c r="DE906" s="40"/>
      <c r="DF906" s="40"/>
      <c r="DG906" s="40"/>
      <c r="DH906" s="40"/>
      <c r="DI906" s="40"/>
      <c r="DJ906" s="40"/>
      <c r="DK906" s="40"/>
      <c r="DL906" s="40"/>
      <c r="DM906" s="40"/>
      <c r="DN906" s="40"/>
      <c r="DO906" s="40"/>
      <c r="DP906" s="40"/>
      <c r="DQ906" s="40"/>
      <c r="DR906" s="40"/>
      <c r="DS906" s="40"/>
      <c r="DT906" s="40"/>
      <c r="DU906" s="40"/>
      <c r="DV906" s="40"/>
      <c r="DW906" s="40"/>
      <c r="DX906" s="40"/>
      <c r="DY906" s="40"/>
      <c r="DZ906" s="40"/>
      <c r="EA906" s="40"/>
      <c r="EB906" s="40"/>
      <c r="EC906" s="40"/>
      <c r="ED906" s="40"/>
      <c r="EE906" s="40"/>
      <c r="EF906" s="40"/>
      <c r="EG906" s="40"/>
      <c r="EH906" s="40"/>
      <c r="EI906" s="40"/>
      <c r="EJ906" s="40"/>
      <c r="EK906" s="40"/>
      <c r="EL906" s="40"/>
      <c r="EM906" s="40"/>
      <c r="EN906" s="40"/>
      <c r="EO906" s="40"/>
      <c r="EP906" s="40"/>
      <c r="EQ906" s="40"/>
      <c r="ER906" s="40"/>
      <c r="ES906" s="40"/>
      <c r="ET906" s="40"/>
      <c r="EU906" s="40"/>
      <c r="EV906" s="40"/>
      <c r="EW906" s="40"/>
      <c r="EX906" s="40"/>
      <c r="EY906" s="40"/>
      <c r="EZ906" s="40"/>
      <c r="FA906" s="40"/>
      <c r="FB906" s="40"/>
      <c r="FC906" s="40"/>
      <c r="FD906" s="40"/>
      <c r="FE906" s="40"/>
      <c r="FF906" s="40"/>
      <c r="FG906" s="40"/>
      <c r="FH906" s="40"/>
      <c r="FI906" s="40"/>
      <c r="FJ906" s="40"/>
      <c r="FK906" s="40"/>
      <c r="FL906" s="40"/>
      <c r="FM906" s="40"/>
      <c r="FN906" s="40"/>
      <c r="FO906" s="40"/>
      <c r="FP906" s="40"/>
      <c r="FQ906" s="40"/>
      <c r="FR906" s="40"/>
      <c r="FS906" s="40"/>
      <c r="FT906" s="40"/>
      <c r="FU906" s="40"/>
      <c r="FV906" s="40"/>
      <c r="FW906" s="40"/>
      <c r="FX906" s="40"/>
      <c r="FY906" s="40"/>
      <c r="FZ906" s="40"/>
      <c r="GA906" s="40"/>
      <c r="GB906" s="40"/>
      <c r="GC906" s="40"/>
      <c r="GD906" s="40"/>
      <c r="GE906" s="40"/>
      <c r="GF906" s="40"/>
      <c r="GG906" s="40"/>
      <c r="GH906" s="40"/>
      <c r="GI906" s="40"/>
      <c r="GJ906" s="40"/>
      <c r="GK906" s="40"/>
      <c r="GL906" s="40"/>
      <c r="GM906" s="40"/>
      <c r="GN906" s="40"/>
      <c r="GO906" s="40"/>
      <c r="GP906" s="40"/>
      <c r="GQ906" s="40"/>
      <c r="GR906" s="40"/>
      <c r="GS906" s="40"/>
      <c r="GT906" s="40"/>
      <c r="GU906" s="40"/>
      <c r="GV906" s="40"/>
      <c r="GW906" s="40"/>
      <c r="GX906" s="40"/>
      <c r="GY906" s="40"/>
      <c r="GZ906" s="40"/>
      <c r="HA906" s="40"/>
      <c r="HB906" s="40"/>
      <c r="HC906" s="40"/>
      <c r="HD906" s="40"/>
      <c r="HE906" s="40"/>
      <c r="HF906" s="40"/>
      <c r="HG906" s="40"/>
      <c r="HH906" s="40"/>
      <c r="HI906" s="40"/>
      <c r="HJ906" s="40"/>
      <c r="HK906" s="40"/>
      <c r="HL906" s="40"/>
      <c r="HM906" s="40"/>
      <c r="HN906" s="40"/>
      <c r="HO906" s="40"/>
      <c r="HP906" s="40"/>
      <c r="HQ906" s="40"/>
      <c r="HR906" s="40"/>
      <c r="HS906" s="40"/>
      <c r="HT906" s="40"/>
      <c r="HU906" s="40"/>
      <c r="HV906" s="40"/>
      <c r="HW906" s="40"/>
      <c r="HX906" s="40"/>
      <c r="HY906" s="40"/>
      <c r="HZ906" s="40"/>
      <c r="IA906" s="40"/>
    </row>
    <row r="907" spans="2:243" s="44" customFormat="1" ht="63" x14ac:dyDescent="0.25">
      <c r="B907" s="177"/>
      <c r="C907" s="34">
        <v>273</v>
      </c>
      <c r="D907" s="46" t="s">
        <v>2883</v>
      </c>
      <c r="E907" s="41" t="s">
        <v>631</v>
      </c>
      <c r="F907" s="47" t="s">
        <v>728</v>
      </c>
      <c r="G907" s="151" t="s">
        <v>4428</v>
      </c>
      <c r="H907" s="152">
        <v>41997</v>
      </c>
      <c r="I907" s="142">
        <v>40899</v>
      </c>
      <c r="J907" s="50">
        <v>41995</v>
      </c>
      <c r="K907" s="42" t="s">
        <v>2442</v>
      </c>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c r="AQ907" s="40"/>
      <c r="AR907" s="40"/>
      <c r="AS907" s="40"/>
      <c r="AT907" s="40"/>
      <c r="AU907" s="40"/>
      <c r="AV907" s="40"/>
      <c r="AW907" s="40"/>
      <c r="AX907" s="40"/>
      <c r="AY907" s="40"/>
      <c r="AZ907" s="40"/>
      <c r="BA907" s="40"/>
      <c r="BB907" s="40"/>
      <c r="BC907" s="40"/>
      <c r="BD907" s="40"/>
      <c r="BE907" s="40"/>
      <c r="BF907" s="40"/>
      <c r="BG907" s="40"/>
      <c r="BH907" s="40"/>
      <c r="BI907" s="40"/>
      <c r="BJ907" s="40"/>
      <c r="BK907" s="40"/>
      <c r="BL907" s="40"/>
      <c r="BM907" s="40"/>
      <c r="BN907" s="40"/>
      <c r="BO907" s="40"/>
      <c r="BP907" s="40"/>
      <c r="BQ907" s="40"/>
      <c r="BR907" s="40"/>
      <c r="BS907" s="40"/>
      <c r="BT907" s="40"/>
      <c r="BU907" s="40"/>
      <c r="BV907" s="40"/>
      <c r="BW907" s="40"/>
      <c r="BX907" s="40"/>
      <c r="BY907" s="40"/>
      <c r="BZ907" s="40"/>
      <c r="CA907" s="40"/>
      <c r="CB907" s="40"/>
      <c r="CC907" s="40"/>
      <c r="CD907" s="40"/>
      <c r="CE907" s="40"/>
      <c r="CF907" s="40"/>
      <c r="CG907" s="40"/>
      <c r="CH907" s="40"/>
      <c r="CI907" s="40"/>
      <c r="CJ907" s="40"/>
      <c r="CK907" s="40"/>
      <c r="CL907" s="40"/>
      <c r="CM907" s="40"/>
      <c r="CN907" s="40"/>
      <c r="CO907" s="40"/>
      <c r="CP907" s="40"/>
      <c r="CQ907" s="40"/>
      <c r="CR907" s="40"/>
      <c r="CS907" s="40"/>
      <c r="CT907" s="40"/>
      <c r="CU907" s="40"/>
      <c r="CV907" s="40"/>
      <c r="CW907" s="40"/>
      <c r="CX907" s="40"/>
      <c r="CY907" s="40"/>
      <c r="CZ907" s="40"/>
      <c r="DA907" s="40"/>
      <c r="DB907" s="40"/>
      <c r="DC907" s="40"/>
      <c r="DD907" s="40"/>
      <c r="DE907" s="40"/>
      <c r="DF907" s="40"/>
      <c r="DG907" s="40"/>
      <c r="DH907" s="40"/>
      <c r="DI907" s="40"/>
      <c r="DJ907" s="40"/>
      <c r="DK907" s="40"/>
      <c r="DL907" s="40"/>
      <c r="DM907" s="40"/>
      <c r="DN907" s="40"/>
      <c r="DO907" s="40"/>
      <c r="DP907" s="40"/>
      <c r="DQ907" s="40"/>
      <c r="DR907" s="40"/>
      <c r="DS907" s="40"/>
      <c r="DT907" s="40"/>
      <c r="DU907" s="40"/>
      <c r="DV907" s="40"/>
      <c r="DW907" s="40"/>
      <c r="DX907" s="40"/>
      <c r="DY907" s="40"/>
      <c r="DZ907" s="40"/>
      <c r="EA907" s="40"/>
      <c r="EB907" s="40"/>
      <c r="EC907" s="40"/>
      <c r="ED907" s="40"/>
      <c r="EE907" s="40"/>
      <c r="EF907" s="40"/>
      <c r="EG907" s="40"/>
      <c r="EH907" s="40"/>
      <c r="EI907" s="40"/>
      <c r="EJ907" s="40"/>
      <c r="EK907" s="40"/>
      <c r="EL907" s="40"/>
      <c r="EM907" s="40"/>
      <c r="EN907" s="40"/>
      <c r="EO907" s="40"/>
      <c r="EP907" s="40"/>
      <c r="EQ907" s="40"/>
      <c r="ER907" s="40"/>
      <c r="ES907" s="40"/>
      <c r="ET907" s="40"/>
      <c r="EU907" s="40"/>
      <c r="EV907" s="40"/>
      <c r="EW907" s="40"/>
      <c r="EX907" s="40"/>
      <c r="EY907" s="40"/>
      <c r="EZ907" s="40"/>
      <c r="FA907" s="40"/>
      <c r="FB907" s="40"/>
      <c r="FC907" s="40"/>
      <c r="FD907" s="40"/>
      <c r="FE907" s="40"/>
      <c r="FF907" s="40"/>
      <c r="FG907" s="40"/>
      <c r="FH907" s="40"/>
      <c r="FI907" s="40"/>
      <c r="FJ907" s="40"/>
      <c r="FK907" s="40"/>
      <c r="FL907" s="40"/>
      <c r="FM907" s="40"/>
      <c r="FN907" s="40"/>
      <c r="FO907" s="40"/>
      <c r="FP907" s="40"/>
      <c r="FQ907" s="40"/>
      <c r="FR907" s="40"/>
      <c r="FS907" s="40"/>
      <c r="FT907" s="40"/>
      <c r="FU907" s="40"/>
      <c r="FV907" s="40"/>
      <c r="FW907" s="40"/>
      <c r="FX907" s="40"/>
      <c r="FY907" s="40"/>
      <c r="FZ907" s="40"/>
      <c r="GA907" s="40"/>
      <c r="GB907" s="40"/>
      <c r="GC907" s="40"/>
      <c r="GD907" s="40"/>
      <c r="GE907" s="40"/>
      <c r="GF907" s="40"/>
      <c r="GG907" s="40"/>
      <c r="GH907" s="40"/>
      <c r="GI907" s="40"/>
      <c r="GJ907" s="40"/>
      <c r="GK907" s="40"/>
      <c r="GL907" s="40"/>
      <c r="GM907" s="40"/>
      <c r="GN907" s="40"/>
      <c r="GO907" s="40"/>
      <c r="GP907" s="40"/>
      <c r="GQ907" s="40"/>
      <c r="GR907" s="40"/>
      <c r="GS907" s="40"/>
      <c r="GT907" s="40"/>
      <c r="GU907" s="40"/>
      <c r="GV907" s="40"/>
      <c r="GW907" s="40"/>
      <c r="GX907" s="40"/>
      <c r="GY907" s="40"/>
      <c r="GZ907" s="40"/>
      <c r="HA907" s="40"/>
      <c r="HB907" s="40"/>
      <c r="HC907" s="40"/>
      <c r="HD907" s="40"/>
      <c r="HE907" s="40"/>
      <c r="HF907" s="40"/>
      <c r="HG907" s="40"/>
      <c r="HH907" s="40"/>
      <c r="HI907" s="40"/>
      <c r="HJ907" s="40"/>
      <c r="HK907" s="40"/>
      <c r="HL907" s="40"/>
      <c r="HM907" s="40"/>
      <c r="HN907" s="40"/>
      <c r="HO907" s="40"/>
      <c r="HP907" s="40"/>
      <c r="HQ907" s="40"/>
      <c r="HR907" s="40"/>
      <c r="HS907" s="40"/>
      <c r="HT907" s="40"/>
      <c r="HU907" s="40"/>
      <c r="HV907" s="40"/>
      <c r="HW907" s="40"/>
      <c r="HX907" s="40"/>
      <c r="HY907" s="40"/>
      <c r="HZ907" s="40"/>
      <c r="IA907" s="40"/>
      <c r="IB907" s="40"/>
      <c r="IC907" s="40"/>
      <c r="ID907" s="40"/>
      <c r="IE907" s="40"/>
      <c r="IF907" s="40"/>
      <c r="IG907" s="40"/>
      <c r="IH907" s="40"/>
      <c r="II907" s="40"/>
    </row>
    <row r="908" spans="2:243" s="44" customFormat="1" ht="63" x14ac:dyDescent="0.25">
      <c r="B908" s="177"/>
      <c r="C908" s="34">
        <v>274</v>
      </c>
      <c r="D908" s="46" t="s">
        <v>2883</v>
      </c>
      <c r="E908" s="41" t="s">
        <v>631</v>
      </c>
      <c r="F908" s="47" t="s">
        <v>726</v>
      </c>
      <c r="G908" s="151" t="s">
        <v>4427</v>
      </c>
      <c r="H908" s="152">
        <v>41995</v>
      </c>
      <c r="I908" s="142">
        <v>57438</v>
      </c>
      <c r="J908" s="50">
        <v>41995</v>
      </c>
      <c r="K908" s="42" t="s">
        <v>2443</v>
      </c>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c r="AQ908" s="40"/>
      <c r="AR908" s="40"/>
      <c r="AS908" s="40"/>
      <c r="AT908" s="40"/>
      <c r="AU908" s="40"/>
      <c r="AV908" s="40"/>
      <c r="AW908" s="40"/>
      <c r="AX908" s="40"/>
      <c r="AY908" s="40"/>
      <c r="AZ908" s="40"/>
      <c r="BA908" s="40"/>
      <c r="BB908" s="40"/>
      <c r="BC908" s="40"/>
      <c r="BD908" s="40"/>
      <c r="BE908" s="40"/>
      <c r="BF908" s="40"/>
      <c r="BG908" s="40"/>
      <c r="BH908" s="40"/>
      <c r="BI908" s="40"/>
      <c r="BJ908" s="40"/>
      <c r="BK908" s="40"/>
      <c r="BL908" s="40"/>
      <c r="BM908" s="40"/>
      <c r="BN908" s="40"/>
      <c r="BO908" s="40"/>
      <c r="BP908" s="40"/>
      <c r="BQ908" s="40"/>
      <c r="BR908" s="40"/>
      <c r="BS908" s="40"/>
      <c r="BT908" s="40"/>
      <c r="BU908" s="40"/>
      <c r="BV908" s="40"/>
      <c r="BW908" s="40"/>
      <c r="BX908" s="40"/>
      <c r="BY908" s="40"/>
      <c r="BZ908" s="40"/>
      <c r="CA908" s="40"/>
      <c r="CB908" s="40"/>
      <c r="CC908" s="40"/>
      <c r="CD908" s="40"/>
      <c r="CE908" s="40"/>
      <c r="CF908" s="40"/>
      <c r="CG908" s="40"/>
      <c r="CH908" s="40"/>
      <c r="CI908" s="40"/>
      <c r="CJ908" s="40"/>
      <c r="CK908" s="40"/>
      <c r="CL908" s="40"/>
      <c r="CM908" s="40"/>
      <c r="CN908" s="40"/>
      <c r="CO908" s="40"/>
      <c r="CP908" s="40"/>
      <c r="CQ908" s="40"/>
      <c r="CR908" s="40"/>
      <c r="CS908" s="40"/>
      <c r="CT908" s="40"/>
      <c r="CU908" s="40"/>
      <c r="CV908" s="40"/>
      <c r="CW908" s="40"/>
      <c r="CX908" s="40"/>
      <c r="CY908" s="40"/>
      <c r="CZ908" s="40"/>
      <c r="DA908" s="40"/>
      <c r="DB908" s="40"/>
      <c r="DC908" s="40"/>
      <c r="DD908" s="40"/>
      <c r="DE908" s="40"/>
      <c r="DF908" s="40"/>
      <c r="DG908" s="40"/>
      <c r="DH908" s="40"/>
      <c r="DI908" s="40"/>
      <c r="DJ908" s="40"/>
      <c r="DK908" s="40"/>
      <c r="DL908" s="40"/>
      <c r="DM908" s="40"/>
      <c r="DN908" s="40"/>
      <c r="DO908" s="40"/>
      <c r="DP908" s="40"/>
      <c r="DQ908" s="40"/>
      <c r="DR908" s="40"/>
      <c r="DS908" s="40"/>
      <c r="DT908" s="40"/>
      <c r="DU908" s="40"/>
      <c r="DV908" s="40"/>
      <c r="DW908" s="40"/>
      <c r="DX908" s="40"/>
      <c r="DY908" s="40"/>
      <c r="DZ908" s="40"/>
      <c r="EA908" s="40"/>
      <c r="EB908" s="40"/>
      <c r="EC908" s="40"/>
      <c r="ED908" s="40"/>
      <c r="EE908" s="40"/>
      <c r="EF908" s="40"/>
      <c r="EG908" s="40"/>
      <c r="EH908" s="40"/>
      <c r="EI908" s="40"/>
      <c r="EJ908" s="40"/>
      <c r="EK908" s="40"/>
      <c r="EL908" s="40"/>
      <c r="EM908" s="40"/>
      <c r="EN908" s="40"/>
      <c r="EO908" s="40"/>
      <c r="EP908" s="40"/>
      <c r="EQ908" s="40"/>
      <c r="ER908" s="40"/>
      <c r="ES908" s="40"/>
      <c r="ET908" s="40"/>
      <c r="EU908" s="40"/>
      <c r="EV908" s="40"/>
      <c r="EW908" s="40"/>
      <c r="EX908" s="40"/>
      <c r="EY908" s="40"/>
      <c r="EZ908" s="40"/>
      <c r="FA908" s="40"/>
      <c r="FB908" s="40"/>
      <c r="FC908" s="40"/>
      <c r="FD908" s="40"/>
      <c r="FE908" s="40"/>
      <c r="FF908" s="40"/>
      <c r="FG908" s="40"/>
      <c r="FH908" s="40"/>
      <c r="FI908" s="40"/>
      <c r="FJ908" s="40"/>
      <c r="FK908" s="40"/>
      <c r="FL908" s="40"/>
      <c r="FM908" s="40"/>
      <c r="FN908" s="40"/>
      <c r="FO908" s="40"/>
      <c r="FP908" s="40"/>
      <c r="FQ908" s="40"/>
      <c r="FR908" s="40"/>
      <c r="FS908" s="40"/>
      <c r="FT908" s="40"/>
      <c r="FU908" s="40"/>
      <c r="FV908" s="40"/>
      <c r="FW908" s="40"/>
      <c r="FX908" s="40"/>
      <c r="FY908" s="40"/>
      <c r="FZ908" s="40"/>
      <c r="GA908" s="40"/>
      <c r="GB908" s="40"/>
      <c r="GC908" s="40"/>
      <c r="GD908" s="40"/>
      <c r="GE908" s="40"/>
      <c r="GF908" s="40"/>
      <c r="GG908" s="40"/>
      <c r="GH908" s="40"/>
      <c r="GI908" s="40"/>
      <c r="GJ908" s="40"/>
      <c r="GK908" s="40"/>
      <c r="GL908" s="40"/>
      <c r="GM908" s="40"/>
      <c r="GN908" s="40"/>
      <c r="GO908" s="40"/>
      <c r="GP908" s="40"/>
      <c r="GQ908" s="40"/>
      <c r="GR908" s="40"/>
      <c r="GS908" s="40"/>
      <c r="GT908" s="40"/>
      <c r="GU908" s="40"/>
      <c r="GV908" s="40"/>
      <c r="GW908" s="40"/>
      <c r="GX908" s="40"/>
      <c r="GY908" s="40"/>
      <c r="GZ908" s="40"/>
      <c r="HA908" s="40"/>
      <c r="HB908" s="40"/>
      <c r="HC908" s="40"/>
      <c r="HD908" s="40"/>
      <c r="HE908" s="40"/>
      <c r="HF908" s="40"/>
      <c r="HG908" s="40"/>
      <c r="HH908" s="40"/>
      <c r="HI908" s="40"/>
      <c r="HJ908" s="40"/>
      <c r="HK908" s="40"/>
      <c r="HL908" s="40"/>
      <c r="HM908" s="40"/>
      <c r="HN908" s="40"/>
      <c r="HO908" s="40"/>
      <c r="HP908" s="40"/>
      <c r="HQ908" s="40"/>
      <c r="HR908" s="40"/>
      <c r="HS908" s="40"/>
      <c r="HT908" s="40"/>
      <c r="HU908" s="40"/>
      <c r="HV908" s="40"/>
      <c r="HW908" s="40"/>
      <c r="HX908" s="40"/>
      <c r="HY908" s="40"/>
      <c r="HZ908" s="40"/>
      <c r="IA908" s="40"/>
      <c r="IB908" s="40"/>
      <c r="IC908" s="40"/>
      <c r="ID908" s="40"/>
      <c r="IE908" s="40"/>
      <c r="IF908" s="40"/>
      <c r="IG908" s="40"/>
      <c r="IH908" s="40"/>
      <c r="II908" s="40"/>
    </row>
    <row r="909" spans="2:243" s="44" customFormat="1" ht="47.25" x14ac:dyDescent="0.25">
      <c r="B909" s="177"/>
      <c r="C909" s="34">
        <v>275</v>
      </c>
      <c r="D909" s="51" t="s">
        <v>2831</v>
      </c>
      <c r="E909" s="41" t="s">
        <v>569</v>
      </c>
      <c r="F909" s="47" t="s">
        <v>570</v>
      </c>
      <c r="G909" s="151" t="s">
        <v>4429</v>
      </c>
      <c r="H909" s="152">
        <v>41997</v>
      </c>
      <c r="I909" s="142">
        <v>150000</v>
      </c>
      <c r="J909" s="50">
        <v>41997</v>
      </c>
      <c r="K909" s="42" t="s">
        <v>1995</v>
      </c>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c r="AQ909" s="40"/>
      <c r="AR909" s="40"/>
      <c r="AS909" s="40"/>
      <c r="AT909" s="40"/>
      <c r="AU909" s="40"/>
      <c r="AV909" s="40"/>
      <c r="AW909" s="40"/>
      <c r="AX909" s="40"/>
      <c r="AY909" s="40"/>
      <c r="AZ909" s="40"/>
      <c r="BA909" s="40"/>
      <c r="BB909" s="40"/>
      <c r="BC909" s="40"/>
      <c r="BD909" s="40"/>
      <c r="BE909" s="40"/>
      <c r="BF909" s="40"/>
      <c r="BG909" s="40"/>
      <c r="BH909" s="40"/>
      <c r="BI909" s="40"/>
      <c r="BJ909" s="40"/>
      <c r="BK909" s="40"/>
      <c r="BL909" s="40"/>
      <c r="BM909" s="40"/>
      <c r="BN909" s="40"/>
      <c r="BO909" s="40"/>
      <c r="BP909" s="40"/>
      <c r="BQ909" s="40"/>
      <c r="BR909" s="40"/>
      <c r="BS909" s="40"/>
      <c r="BT909" s="40"/>
      <c r="BU909" s="40"/>
      <c r="BV909" s="40"/>
      <c r="BW909" s="40"/>
      <c r="BX909" s="40"/>
      <c r="BY909" s="40"/>
      <c r="BZ909" s="40"/>
      <c r="CA909" s="40"/>
      <c r="CB909" s="40"/>
      <c r="CC909" s="40"/>
      <c r="CD909" s="40"/>
      <c r="CE909" s="40"/>
      <c r="CF909" s="40"/>
      <c r="CG909" s="40"/>
      <c r="CH909" s="40"/>
      <c r="CI909" s="40"/>
      <c r="CJ909" s="40"/>
      <c r="CK909" s="40"/>
      <c r="CL909" s="40"/>
      <c r="CM909" s="40"/>
      <c r="CN909" s="40"/>
      <c r="CO909" s="40"/>
      <c r="CP909" s="40"/>
      <c r="CQ909" s="40"/>
      <c r="CR909" s="40"/>
      <c r="CS909" s="40"/>
      <c r="CT909" s="40"/>
      <c r="CU909" s="40"/>
      <c r="CV909" s="40"/>
      <c r="CW909" s="40"/>
      <c r="CX909" s="40"/>
      <c r="CY909" s="40"/>
      <c r="CZ909" s="40"/>
      <c r="DA909" s="40"/>
      <c r="DB909" s="40"/>
      <c r="DC909" s="40"/>
      <c r="DD909" s="40"/>
      <c r="DE909" s="40"/>
      <c r="DF909" s="40"/>
      <c r="DG909" s="40"/>
      <c r="DH909" s="40"/>
      <c r="DI909" s="40"/>
      <c r="DJ909" s="40"/>
      <c r="DK909" s="40"/>
      <c r="DL909" s="40"/>
      <c r="DM909" s="40"/>
      <c r="DN909" s="40"/>
      <c r="DO909" s="40"/>
      <c r="DP909" s="40"/>
      <c r="DQ909" s="40"/>
      <c r="DR909" s="40"/>
      <c r="DS909" s="40"/>
      <c r="DT909" s="40"/>
      <c r="DU909" s="40"/>
      <c r="DV909" s="40"/>
      <c r="DW909" s="40"/>
      <c r="DX909" s="40"/>
      <c r="DY909" s="40"/>
      <c r="DZ909" s="40"/>
      <c r="EA909" s="40"/>
      <c r="EB909" s="40"/>
      <c r="EC909" s="40"/>
      <c r="ED909" s="40"/>
      <c r="EE909" s="40"/>
      <c r="EF909" s="40"/>
      <c r="EG909" s="40"/>
      <c r="EH909" s="40"/>
      <c r="EI909" s="40"/>
      <c r="EJ909" s="40"/>
      <c r="EK909" s="40"/>
      <c r="EL909" s="40"/>
      <c r="EM909" s="40"/>
      <c r="EN909" s="40"/>
      <c r="EO909" s="40"/>
      <c r="EP909" s="40"/>
      <c r="EQ909" s="40"/>
      <c r="ER909" s="40"/>
      <c r="ES909" s="40"/>
      <c r="ET909" s="40"/>
      <c r="EU909" s="40"/>
      <c r="EV909" s="40"/>
      <c r="EW909" s="40"/>
      <c r="EX909" s="40"/>
      <c r="EY909" s="40"/>
      <c r="EZ909" s="40"/>
      <c r="FA909" s="40"/>
      <c r="FB909" s="40"/>
      <c r="FC909" s="40"/>
      <c r="FD909" s="40"/>
      <c r="FE909" s="40"/>
      <c r="FF909" s="40"/>
      <c r="FG909" s="40"/>
      <c r="FH909" s="40"/>
      <c r="FI909" s="40"/>
      <c r="FJ909" s="40"/>
      <c r="FK909" s="40"/>
      <c r="FL909" s="40"/>
      <c r="FM909" s="40"/>
      <c r="FN909" s="40"/>
      <c r="FO909" s="40"/>
      <c r="FP909" s="40"/>
      <c r="FQ909" s="40"/>
      <c r="FR909" s="40"/>
      <c r="FS909" s="40"/>
      <c r="FT909" s="40"/>
      <c r="FU909" s="40"/>
      <c r="FV909" s="40"/>
      <c r="FW909" s="40"/>
      <c r="FX909" s="40"/>
      <c r="FY909" s="40"/>
      <c r="FZ909" s="40"/>
      <c r="GA909" s="40"/>
      <c r="GB909" s="40"/>
      <c r="GC909" s="40"/>
      <c r="GD909" s="40"/>
      <c r="GE909" s="40"/>
      <c r="GF909" s="40"/>
      <c r="GG909" s="40"/>
      <c r="GH909" s="40"/>
      <c r="GI909" s="40"/>
      <c r="GJ909" s="40"/>
      <c r="GK909" s="40"/>
      <c r="GL909" s="40"/>
      <c r="GM909" s="40"/>
      <c r="GN909" s="40"/>
      <c r="GO909" s="40"/>
      <c r="GP909" s="40"/>
      <c r="GQ909" s="40"/>
      <c r="GR909" s="40"/>
      <c r="GS909" s="40"/>
      <c r="GT909" s="40"/>
      <c r="GU909" s="40"/>
      <c r="GV909" s="40"/>
      <c r="GW909" s="40"/>
      <c r="GX909" s="40"/>
      <c r="GY909" s="40"/>
      <c r="GZ909" s="40"/>
      <c r="HA909" s="40"/>
      <c r="HB909" s="40"/>
      <c r="HC909" s="40"/>
      <c r="HD909" s="40"/>
      <c r="HE909" s="40"/>
      <c r="HF909" s="40"/>
      <c r="HG909" s="40"/>
      <c r="HH909" s="40"/>
      <c r="HI909" s="40"/>
      <c r="HJ909" s="40"/>
      <c r="HK909" s="40"/>
      <c r="HL909" s="40"/>
      <c r="HM909" s="40"/>
      <c r="HN909" s="40"/>
      <c r="HO909" s="40"/>
      <c r="HP909" s="40"/>
      <c r="HQ909" s="40"/>
      <c r="HR909" s="40"/>
      <c r="HS909" s="40"/>
      <c r="HT909" s="40"/>
      <c r="HU909" s="40"/>
      <c r="HV909" s="40"/>
      <c r="HW909" s="40"/>
      <c r="HX909" s="40"/>
      <c r="HY909" s="40"/>
      <c r="HZ909" s="40"/>
      <c r="IA909" s="40"/>
      <c r="IC909" s="40"/>
      <c r="ID909" s="40"/>
      <c r="IE909" s="40"/>
      <c r="IF909" s="40"/>
      <c r="IG909" s="40"/>
      <c r="IH909" s="40"/>
      <c r="II909" s="40"/>
    </row>
    <row r="910" spans="2:243" s="44" customFormat="1" ht="47.25" x14ac:dyDescent="0.25">
      <c r="B910" s="177"/>
      <c r="C910" s="34">
        <v>276</v>
      </c>
      <c r="D910" s="46" t="s">
        <v>2969</v>
      </c>
      <c r="E910" s="41" t="s">
        <v>678</v>
      </c>
      <c r="F910" s="47" t="s">
        <v>679</v>
      </c>
      <c r="G910" s="48" t="s">
        <v>680</v>
      </c>
      <c r="H910" s="49">
        <v>41484</v>
      </c>
      <c r="I910" s="142">
        <v>1429000</v>
      </c>
      <c r="J910" s="50">
        <v>42000</v>
      </c>
      <c r="K910" s="42" t="s">
        <v>2444</v>
      </c>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c r="AQ910" s="40"/>
      <c r="AR910" s="40"/>
      <c r="AS910" s="40"/>
      <c r="AT910" s="40"/>
      <c r="AU910" s="40"/>
      <c r="AV910" s="40"/>
      <c r="AW910" s="40"/>
      <c r="AX910" s="40"/>
      <c r="AY910" s="40"/>
      <c r="AZ910" s="40"/>
      <c r="BA910" s="40"/>
      <c r="BB910" s="40"/>
      <c r="BC910" s="40"/>
      <c r="BD910" s="40"/>
      <c r="BE910" s="40"/>
      <c r="BF910" s="40"/>
      <c r="BG910" s="40"/>
      <c r="BH910" s="40"/>
      <c r="BI910" s="40"/>
      <c r="BJ910" s="40"/>
      <c r="BK910" s="40"/>
      <c r="BL910" s="40"/>
      <c r="BM910" s="40"/>
      <c r="BN910" s="40"/>
      <c r="BO910" s="40"/>
      <c r="BP910" s="40"/>
      <c r="BQ910" s="40"/>
      <c r="BR910" s="40"/>
      <c r="BS910" s="40"/>
      <c r="BT910" s="40"/>
      <c r="BU910" s="40"/>
      <c r="BV910" s="40"/>
      <c r="BW910" s="40"/>
      <c r="BX910" s="40"/>
      <c r="BY910" s="40"/>
      <c r="BZ910" s="40"/>
      <c r="CA910" s="40"/>
      <c r="CB910" s="40"/>
      <c r="CC910" s="40"/>
      <c r="CD910" s="40"/>
      <c r="CE910" s="40"/>
      <c r="CF910" s="40"/>
      <c r="CG910" s="40"/>
      <c r="CH910" s="40"/>
      <c r="CI910" s="40"/>
      <c r="CJ910" s="40"/>
      <c r="CK910" s="40"/>
      <c r="CL910" s="40"/>
      <c r="CM910" s="40"/>
      <c r="CN910" s="40"/>
      <c r="CO910" s="40"/>
      <c r="CP910" s="40"/>
      <c r="CQ910" s="40"/>
      <c r="CR910" s="40"/>
      <c r="CS910" s="40"/>
      <c r="CT910" s="40"/>
      <c r="CU910" s="40"/>
      <c r="CV910" s="40"/>
      <c r="CW910" s="40"/>
      <c r="CX910" s="40"/>
      <c r="CY910" s="40"/>
      <c r="CZ910" s="40"/>
      <c r="DA910" s="40"/>
      <c r="DB910" s="40"/>
      <c r="DC910" s="40"/>
      <c r="DD910" s="40"/>
      <c r="DE910" s="40"/>
      <c r="DF910" s="40"/>
      <c r="DG910" s="40"/>
      <c r="DH910" s="40"/>
      <c r="DI910" s="40"/>
      <c r="DJ910" s="40"/>
      <c r="DK910" s="40"/>
      <c r="DL910" s="40"/>
      <c r="DM910" s="40"/>
      <c r="DN910" s="40"/>
      <c r="DO910" s="40"/>
      <c r="DP910" s="40"/>
      <c r="DQ910" s="40"/>
      <c r="DR910" s="40"/>
      <c r="DS910" s="40"/>
      <c r="DT910" s="40"/>
      <c r="DU910" s="40"/>
      <c r="DV910" s="40"/>
      <c r="DW910" s="40"/>
      <c r="DX910" s="40"/>
      <c r="DY910" s="40"/>
      <c r="DZ910" s="40"/>
      <c r="EA910" s="40"/>
      <c r="EB910" s="40"/>
      <c r="EC910" s="40"/>
      <c r="ED910" s="40"/>
      <c r="EE910" s="40"/>
      <c r="EF910" s="40"/>
      <c r="EG910" s="40"/>
      <c r="EH910" s="40"/>
      <c r="EI910" s="40"/>
      <c r="EJ910" s="40"/>
      <c r="EK910" s="40"/>
      <c r="EL910" s="40"/>
      <c r="EM910" s="40"/>
      <c r="EN910" s="40"/>
      <c r="EO910" s="40"/>
      <c r="EP910" s="40"/>
      <c r="EQ910" s="40"/>
      <c r="ER910" s="40"/>
      <c r="ES910" s="40"/>
      <c r="ET910" s="40"/>
      <c r="EU910" s="40"/>
      <c r="EV910" s="40"/>
      <c r="EW910" s="40"/>
      <c r="EX910" s="40"/>
      <c r="EY910" s="40"/>
      <c r="EZ910" s="40"/>
      <c r="FA910" s="40"/>
      <c r="FB910" s="40"/>
      <c r="FC910" s="40"/>
      <c r="FD910" s="40"/>
      <c r="FE910" s="40"/>
      <c r="FF910" s="40"/>
      <c r="FG910" s="40"/>
      <c r="FH910" s="40"/>
      <c r="FI910" s="40"/>
      <c r="FJ910" s="40"/>
      <c r="FK910" s="40"/>
      <c r="FL910" s="40"/>
      <c r="FM910" s="40"/>
      <c r="FN910" s="40"/>
      <c r="FO910" s="40"/>
      <c r="FP910" s="40"/>
      <c r="FQ910" s="40"/>
      <c r="FR910" s="40"/>
      <c r="FS910" s="40"/>
      <c r="FT910" s="40"/>
      <c r="FU910" s="40"/>
      <c r="FV910" s="40"/>
      <c r="FW910" s="40"/>
      <c r="FX910" s="40"/>
      <c r="FY910" s="40"/>
      <c r="FZ910" s="40"/>
      <c r="GA910" s="40"/>
      <c r="GB910" s="40"/>
      <c r="GC910" s="40"/>
      <c r="GD910" s="40"/>
      <c r="GE910" s="40"/>
      <c r="GF910" s="40"/>
      <c r="GG910" s="40"/>
      <c r="GH910" s="40"/>
      <c r="GI910" s="40"/>
      <c r="GJ910" s="40"/>
      <c r="GK910" s="40"/>
      <c r="GL910" s="40"/>
      <c r="GM910" s="40"/>
      <c r="GN910" s="40"/>
      <c r="GO910" s="40"/>
      <c r="GP910" s="40"/>
      <c r="GQ910" s="40"/>
      <c r="GR910" s="40"/>
      <c r="GS910" s="40"/>
      <c r="GT910" s="40"/>
      <c r="GU910" s="40"/>
      <c r="GV910" s="40"/>
      <c r="GW910" s="40"/>
      <c r="GX910" s="40"/>
      <c r="GY910" s="40"/>
      <c r="GZ910" s="40"/>
      <c r="HA910" s="40"/>
      <c r="HB910" s="40"/>
      <c r="HC910" s="40"/>
      <c r="HD910" s="40"/>
      <c r="HE910" s="40"/>
      <c r="HF910" s="40"/>
      <c r="HG910" s="40"/>
      <c r="HH910" s="40"/>
      <c r="HI910" s="40"/>
      <c r="HJ910" s="40"/>
      <c r="HK910" s="40"/>
      <c r="HL910" s="40"/>
      <c r="HM910" s="40"/>
      <c r="HN910" s="40"/>
      <c r="HO910" s="40"/>
      <c r="HP910" s="40"/>
      <c r="HQ910" s="40"/>
      <c r="HR910" s="40"/>
      <c r="HS910" s="40"/>
      <c r="HT910" s="40"/>
      <c r="HU910" s="40"/>
      <c r="HV910" s="40"/>
      <c r="HW910" s="40"/>
      <c r="HX910" s="40"/>
      <c r="HY910" s="40"/>
      <c r="HZ910" s="40"/>
      <c r="IA910" s="40"/>
      <c r="IB910" s="40"/>
      <c r="IC910" s="40"/>
      <c r="ID910" s="40"/>
      <c r="IE910" s="40"/>
      <c r="IF910" s="40"/>
      <c r="IG910" s="40"/>
      <c r="IH910" s="40"/>
      <c r="II910" s="40"/>
    </row>
    <row r="911" spans="2:243" s="44" customFormat="1" ht="126" x14ac:dyDescent="0.25">
      <c r="B911" s="177"/>
      <c r="C911" s="34">
        <v>277</v>
      </c>
      <c r="D911" s="46" t="s">
        <v>2852</v>
      </c>
      <c r="E911" s="41" t="s">
        <v>623</v>
      </c>
      <c r="F911" s="47" t="s">
        <v>652</v>
      </c>
      <c r="G911" s="151" t="s">
        <v>4295</v>
      </c>
      <c r="H911" s="152">
        <v>42000</v>
      </c>
      <c r="I911" s="142">
        <v>461238</v>
      </c>
      <c r="J911" s="50">
        <v>42000</v>
      </c>
      <c r="K911" s="42" t="s">
        <v>2287</v>
      </c>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c r="AQ911" s="40"/>
      <c r="AR911" s="40"/>
      <c r="AS911" s="40"/>
      <c r="AT911" s="40"/>
      <c r="AU911" s="40"/>
      <c r="AV911" s="40"/>
      <c r="AW911" s="40"/>
      <c r="AX911" s="40"/>
      <c r="AY911" s="40"/>
      <c r="AZ911" s="40"/>
      <c r="BA911" s="40"/>
      <c r="BB911" s="40"/>
      <c r="BC911" s="40"/>
      <c r="BD911" s="40"/>
      <c r="BE911" s="40"/>
      <c r="BF911" s="40"/>
      <c r="BG911" s="40"/>
      <c r="BH911" s="40"/>
      <c r="BI911" s="40"/>
      <c r="BJ911" s="40"/>
      <c r="BK911" s="40"/>
      <c r="BL911" s="40"/>
      <c r="BM911" s="40"/>
      <c r="BN911" s="40"/>
      <c r="BO911" s="40"/>
      <c r="BP911" s="40"/>
      <c r="BQ911" s="40"/>
      <c r="BR911" s="40"/>
      <c r="BS911" s="40"/>
      <c r="BT911" s="40"/>
      <c r="BU911" s="40"/>
      <c r="BV911" s="40"/>
      <c r="BW911" s="40"/>
      <c r="BX911" s="40"/>
      <c r="BY911" s="40"/>
      <c r="BZ911" s="40"/>
      <c r="CA911" s="40"/>
      <c r="CB911" s="40"/>
      <c r="CC911" s="40"/>
      <c r="CD911" s="40"/>
      <c r="CE911" s="40"/>
      <c r="CF911" s="40"/>
      <c r="CG911" s="40"/>
      <c r="CH911" s="40"/>
      <c r="CI911" s="40"/>
      <c r="CJ911" s="40"/>
      <c r="CK911" s="40"/>
      <c r="CL911" s="40"/>
      <c r="CM911" s="40"/>
      <c r="CN911" s="40"/>
      <c r="CO911" s="40"/>
      <c r="CP911" s="40"/>
      <c r="CQ911" s="40"/>
      <c r="CR911" s="40"/>
      <c r="CS911" s="40"/>
      <c r="CT911" s="40"/>
      <c r="CU911" s="40"/>
      <c r="CV911" s="40"/>
      <c r="CW911" s="40"/>
      <c r="CX911" s="40"/>
      <c r="CY911" s="40"/>
      <c r="CZ911" s="40"/>
      <c r="DA911" s="40"/>
      <c r="DB911" s="40"/>
      <c r="DC911" s="40"/>
      <c r="DD911" s="40"/>
      <c r="DE911" s="40"/>
      <c r="DF911" s="40"/>
      <c r="DG911" s="40"/>
      <c r="DH911" s="40"/>
      <c r="DI911" s="40"/>
      <c r="DJ911" s="40"/>
      <c r="DK911" s="40"/>
      <c r="DL911" s="40"/>
      <c r="DM911" s="40"/>
      <c r="DN911" s="40"/>
      <c r="DO911" s="40"/>
      <c r="DP911" s="40"/>
      <c r="DQ911" s="40"/>
      <c r="DR911" s="40"/>
      <c r="DS911" s="40"/>
      <c r="DT911" s="40"/>
      <c r="DU911" s="40"/>
      <c r="DV911" s="40"/>
      <c r="DW911" s="40"/>
      <c r="DX911" s="40"/>
      <c r="DY911" s="40"/>
      <c r="DZ911" s="40"/>
      <c r="EA911" s="40"/>
      <c r="EB911" s="40"/>
      <c r="EC911" s="40"/>
      <c r="ED911" s="40"/>
      <c r="EE911" s="40"/>
      <c r="EF911" s="40"/>
      <c r="EG911" s="40"/>
      <c r="EH911" s="40"/>
      <c r="EI911" s="40"/>
      <c r="EJ911" s="40"/>
      <c r="EK911" s="40"/>
      <c r="EL911" s="40"/>
      <c r="EM911" s="40"/>
      <c r="EN911" s="40"/>
      <c r="EO911" s="40"/>
      <c r="EP911" s="40"/>
      <c r="EQ911" s="40"/>
      <c r="ER911" s="40"/>
      <c r="ES911" s="40"/>
      <c r="ET911" s="40"/>
      <c r="EU911" s="40"/>
      <c r="EV911" s="40"/>
      <c r="EW911" s="40"/>
      <c r="EX911" s="40"/>
      <c r="EY911" s="40"/>
      <c r="EZ911" s="40"/>
      <c r="FA911" s="40"/>
      <c r="FB911" s="40"/>
      <c r="FC911" s="40"/>
      <c r="FD911" s="40"/>
      <c r="FE911" s="40"/>
      <c r="FF911" s="40"/>
      <c r="FG911" s="40"/>
      <c r="FH911" s="40"/>
      <c r="FI911" s="40"/>
      <c r="FJ911" s="40"/>
      <c r="FK911" s="40"/>
      <c r="FL911" s="40"/>
      <c r="FM911" s="40"/>
      <c r="FN911" s="40"/>
      <c r="FO911" s="40"/>
      <c r="FP911" s="40"/>
      <c r="FQ911" s="40"/>
      <c r="FR911" s="40"/>
      <c r="FS911" s="40"/>
      <c r="FT911" s="40"/>
      <c r="FU911" s="40"/>
      <c r="FV911" s="40"/>
      <c r="FW911" s="40"/>
      <c r="FX911" s="40"/>
      <c r="FY911" s="40"/>
      <c r="FZ911" s="40"/>
      <c r="GA911" s="40"/>
      <c r="GB911" s="40"/>
      <c r="GC911" s="40"/>
      <c r="GD911" s="40"/>
      <c r="GE911" s="40"/>
      <c r="GF911" s="40"/>
      <c r="GG911" s="40"/>
      <c r="GH911" s="40"/>
      <c r="GI911" s="40"/>
      <c r="GJ911" s="40"/>
      <c r="GK911" s="40"/>
      <c r="GL911" s="40"/>
      <c r="GM911" s="40"/>
      <c r="GN911" s="40"/>
      <c r="GO911" s="40"/>
      <c r="GP911" s="40"/>
      <c r="GQ911" s="40"/>
      <c r="GR911" s="40"/>
      <c r="GS911" s="40"/>
      <c r="GT911" s="40"/>
      <c r="GU911" s="40"/>
      <c r="GV911" s="40"/>
      <c r="GW911" s="40"/>
      <c r="GX911" s="40"/>
      <c r="GY911" s="40"/>
      <c r="GZ911" s="40"/>
      <c r="HA911" s="40"/>
      <c r="HB911" s="40"/>
      <c r="HC911" s="40"/>
      <c r="HD911" s="40"/>
      <c r="HE911" s="40"/>
      <c r="HF911" s="40"/>
      <c r="HG911" s="40"/>
      <c r="HH911" s="40"/>
      <c r="HI911" s="40"/>
      <c r="HJ911" s="40"/>
      <c r="HK911" s="40"/>
      <c r="HL911" s="40"/>
      <c r="HM911" s="40"/>
      <c r="HN911" s="40"/>
      <c r="HO911" s="40"/>
      <c r="HP911" s="40"/>
      <c r="HQ911" s="40"/>
      <c r="HR911" s="40"/>
      <c r="HS911" s="40"/>
      <c r="HT911" s="40"/>
      <c r="HU911" s="40"/>
      <c r="HV911" s="40"/>
      <c r="HW911" s="40"/>
      <c r="HX911" s="40"/>
      <c r="HY911" s="40"/>
      <c r="HZ911" s="40"/>
      <c r="IA911" s="40"/>
    </row>
    <row r="912" spans="2:243" s="44" customFormat="1" ht="63" x14ac:dyDescent="0.25">
      <c r="B912" s="177"/>
      <c r="C912" s="34">
        <v>278</v>
      </c>
      <c r="D912" s="35" t="s">
        <v>3017</v>
      </c>
      <c r="E912" s="35" t="s">
        <v>1246</v>
      </c>
      <c r="F912" s="35" t="s">
        <v>1854</v>
      </c>
      <c r="G912" s="35" t="s">
        <v>4431</v>
      </c>
      <c r="H912" s="37">
        <v>42002</v>
      </c>
      <c r="I912" s="133">
        <v>41816</v>
      </c>
      <c r="J912" s="38">
        <v>42002</v>
      </c>
      <c r="K912" s="42" t="s">
        <v>2445</v>
      </c>
      <c r="IB912" s="40"/>
      <c r="IC912" s="40"/>
      <c r="ID912" s="40"/>
      <c r="IE912" s="40"/>
      <c r="IF912" s="40"/>
      <c r="IG912" s="40"/>
      <c r="IH912" s="40"/>
      <c r="II912" s="40"/>
    </row>
    <row r="913" spans="2:243" s="44" customFormat="1" ht="63" x14ac:dyDescent="0.25">
      <c r="B913" s="177"/>
      <c r="C913" s="34">
        <v>279</v>
      </c>
      <c r="D913" s="35" t="s">
        <v>3018</v>
      </c>
      <c r="E913" s="35" t="s">
        <v>1243</v>
      </c>
      <c r="F913" s="35" t="s">
        <v>1224</v>
      </c>
      <c r="G913" s="35" t="s">
        <v>4430</v>
      </c>
      <c r="H913" s="37">
        <v>42002</v>
      </c>
      <c r="I913" s="133">
        <v>10681</v>
      </c>
      <c r="J913" s="38">
        <v>42002</v>
      </c>
      <c r="K913" s="42" t="s">
        <v>2446</v>
      </c>
      <c r="IB913" s="40"/>
      <c r="IC913" s="40"/>
      <c r="ID913" s="40"/>
      <c r="IE913" s="40"/>
      <c r="IF913" s="40"/>
      <c r="IG913" s="40"/>
      <c r="IH913" s="40"/>
      <c r="II913" s="40"/>
    </row>
    <row r="914" spans="2:243" s="44" customFormat="1" ht="63" x14ac:dyDescent="0.25">
      <c r="B914" s="177"/>
      <c r="C914" s="34">
        <v>280</v>
      </c>
      <c r="D914" s="35" t="s">
        <v>3016</v>
      </c>
      <c r="E914" s="35" t="s">
        <v>1240</v>
      </c>
      <c r="F914" s="35" t="s">
        <v>1845</v>
      </c>
      <c r="G914" s="35" t="s">
        <v>4432</v>
      </c>
      <c r="H914" s="37">
        <v>42002</v>
      </c>
      <c r="I914" s="133">
        <v>102980</v>
      </c>
      <c r="J914" s="38">
        <v>42002</v>
      </c>
      <c r="K914" s="42" t="s">
        <v>2447</v>
      </c>
      <c r="IB914" s="40"/>
      <c r="IC914" s="40"/>
      <c r="ID914" s="40"/>
      <c r="IE914" s="40"/>
      <c r="IF914" s="40"/>
      <c r="IG914" s="40"/>
      <c r="IH914" s="40"/>
      <c r="II914" s="40"/>
    </row>
    <row r="915" spans="2:243" s="44" customFormat="1" ht="63" x14ac:dyDescent="0.25">
      <c r="B915" s="177"/>
      <c r="C915" s="34">
        <v>281</v>
      </c>
      <c r="D915" s="46" t="s">
        <v>2883</v>
      </c>
      <c r="E915" s="41" t="s">
        <v>741</v>
      </c>
      <c r="F915" s="47" t="s">
        <v>742</v>
      </c>
      <c r="G915" s="151" t="s">
        <v>4433</v>
      </c>
      <c r="H915" s="152">
        <v>42003</v>
      </c>
      <c r="I915" s="167">
        <v>1700</v>
      </c>
      <c r="J915" s="50">
        <v>42003</v>
      </c>
      <c r="K915" s="42" t="s">
        <v>2448</v>
      </c>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c r="AQ915" s="40"/>
      <c r="AR915" s="40"/>
      <c r="AS915" s="40"/>
      <c r="AT915" s="40"/>
      <c r="AU915" s="40"/>
      <c r="AV915" s="40"/>
      <c r="AW915" s="40"/>
      <c r="AX915" s="40"/>
      <c r="AY915" s="40"/>
      <c r="AZ915" s="40"/>
      <c r="BA915" s="40"/>
      <c r="BB915" s="40"/>
      <c r="BC915" s="40"/>
      <c r="BD915" s="40"/>
      <c r="BE915" s="40"/>
      <c r="BF915" s="40"/>
      <c r="BG915" s="40"/>
      <c r="BH915" s="40"/>
      <c r="BI915" s="40"/>
      <c r="BJ915" s="40"/>
      <c r="BK915" s="40"/>
      <c r="BL915" s="40"/>
      <c r="BM915" s="40"/>
      <c r="BN915" s="40"/>
      <c r="BO915" s="40"/>
      <c r="BP915" s="40"/>
      <c r="BQ915" s="40"/>
      <c r="BR915" s="40"/>
      <c r="BS915" s="40"/>
      <c r="BT915" s="40"/>
      <c r="BU915" s="40"/>
      <c r="BV915" s="40"/>
      <c r="BW915" s="40"/>
      <c r="BX915" s="40"/>
      <c r="BY915" s="40"/>
      <c r="BZ915" s="40"/>
      <c r="CA915" s="40"/>
      <c r="CB915" s="40"/>
      <c r="CC915" s="40"/>
      <c r="CD915" s="40"/>
      <c r="CE915" s="40"/>
      <c r="CF915" s="40"/>
      <c r="CG915" s="40"/>
      <c r="CH915" s="40"/>
      <c r="CI915" s="40"/>
      <c r="CJ915" s="40"/>
      <c r="CK915" s="40"/>
      <c r="CL915" s="40"/>
      <c r="CM915" s="40"/>
      <c r="CN915" s="40"/>
      <c r="CO915" s="40"/>
      <c r="CP915" s="40"/>
      <c r="CQ915" s="40"/>
      <c r="CR915" s="40"/>
      <c r="CS915" s="40"/>
      <c r="CT915" s="40"/>
      <c r="CU915" s="40"/>
      <c r="CV915" s="40"/>
      <c r="CW915" s="40"/>
      <c r="CX915" s="40"/>
      <c r="CY915" s="40"/>
      <c r="CZ915" s="40"/>
      <c r="DA915" s="40"/>
      <c r="DB915" s="40"/>
      <c r="DC915" s="40"/>
      <c r="DD915" s="40"/>
      <c r="DE915" s="40"/>
      <c r="DF915" s="40"/>
      <c r="DG915" s="40"/>
      <c r="DH915" s="40"/>
      <c r="DI915" s="40"/>
      <c r="DJ915" s="40"/>
      <c r="DK915" s="40"/>
      <c r="DL915" s="40"/>
      <c r="DM915" s="40"/>
      <c r="DN915" s="40"/>
      <c r="DO915" s="40"/>
      <c r="DP915" s="40"/>
      <c r="DQ915" s="40"/>
      <c r="DR915" s="40"/>
      <c r="DS915" s="40"/>
      <c r="DT915" s="40"/>
      <c r="DU915" s="40"/>
      <c r="DV915" s="40"/>
      <c r="DW915" s="40"/>
      <c r="DX915" s="40"/>
      <c r="DY915" s="40"/>
      <c r="DZ915" s="40"/>
      <c r="EA915" s="40"/>
      <c r="EB915" s="40"/>
      <c r="EC915" s="40"/>
      <c r="ED915" s="40"/>
      <c r="EE915" s="40"/>
      <c r="EF915" s="40"/>
      <c r="EG915" s="40"/>
      <c r="EH915" s="40"/>
      <c r="EI915" s="40"/>
      <c r="EJ915" s="40"/>
      <c r="EK915" s="40"/>
      <c r="EL915" s="40"/>
      <c r="EM915" s="40"/>
      <c r="EN915" s="40"/>
      <c r="EO915" s="40"/>
      <c r="EP915" s="40"/>
      <c r="EQ915" s="40"/>
      <c r="ER915" s="40"/>
      <c r="ES915" s="40"/>
      <c r="ET915" s="40"/>
      <c r="EU915" s="40"/>
      <c r="EV915" s="40"/>
      <c r="EW915" s="40"/>
      <c r="EX915" s="40"/>
      <c r="EY915" s="40"/>
      <c r="EZ915" s="40"/>
      <c r="FA915" s="40"/>
      <c r="FB915" s="40"/>
      <c r="FC915" s="40"/>
      <c r="FD915" s="40"/>
      <c r="FE915" s="40"/>
      <c r="FF915" s="40"/>
      <c r="FG915" s="40"/>
      <c r="FH915" s="40"/>
      <c r="FI915" s="40"/>
      <c r="FJ915" s="40"/>
      <c r="FK915" s="40"/>
      <c r="FL915" s="40"/>
      <c r="FM915" s="40"/>
      <c r="FN915" s="40"/>
      <c r="FO915" s="40"/>
      <c r="FP915" s="40"/>
      <c r="FQ915" s="40"/>
      <c r="FR915" s="40"/>
      <c r="FS915" s="40"/>
      <c r="FT915" s="40"/>
      <c r="FU915" s="40"/>
      <c r="FV915" s="40"/>
      <c r="FW915" s="40"/>
      <c r="FX915" s="40"/>
      <c r="FY915" s="40"/>
      <c r="FZ915" s="40"/>
      <c r="GA915" s="40"/>
      <c r="GB915" s="40"/>
      <c r="GC915" s="40"/>
      <c r="GD915" s="40"/>
      <c r="GE915" s="40"/>
      <c r="GF915" s="40"/>
      <c r="GG915" s="40"/>
      <c r="GH915" s="40"/>
      <c r="GI915" s="40"/>
      <c r="GJ915" s="40"/>
      <c r="GK915" s="40"/>
      <c r="GL915" s="40"/>
      <c r="GM915" s="40"/>
      <c r="GN915" s="40"/>
      <c r="GO915" s="40"/>
      <c r="GP915" s="40"/>
      <c r="GQ915" s="40"/>
      <c r="GR915" s="40"/>
      <c r="GS915" s="40"/>
      <c r="GT915" s="40"/>
      <c r="GU915" s="40"/>
      <c r="GV915" s="40"/>
      <c r="GW915" s="40"/>
      <c r="GX915" s="40"/>
      <c r="GY915" s="40"/>
      <c r="GZ915" s="40"/>
      <c r="HA915" s="40"/>
      <c r="HB915" s="40"/>
      <c r="HC915" s="40"/>
      <c r="HD915" s="40"/>
      <c r="HE915" s="40"/>
      <c r="HF915" s="40"/>
      <c r="HG915" s="40"/>
      <c r="HH915" s="40"/>
      <c r="HI915" s="40"/>
      <c r="HJ915" s="40"/>
      <c r="HK915" s="40"/>
      <c r="HL915" s="40"/>
      <c r="HM915" s="40"/>
      <c r="HN915" s="40"/>
      <c r="HO915" s="40"/>
      <c r="HP915" s="40"/>
      <c r="HQ915" s="40"/>
      <c r="HR915" s="40"/>
      <c r="HS915" s="40"/>
      <c r="HT915" s="40"/>
      <c r="HU915" s="40"/>
      <c r="HV915" s="40"/>
      <c r="HW915" s="40"/>
      <c r="HX915" s="40"/>
      <c r="HY915" s="40"/>
      <c r="HZ915" s="40"/>
      <c r="IA915" s="40"/>
      <c r="IB915" s="40"/>
      <c r="IC915" s="40"/>
      <c r="ID915" s="40"/>
      <c r="IE915" s="40"/>
      <c r="IF915" s="40"/>
      <c r="IG915" s="40"/>
      <c r="IH915" s="40"/>
      <c r="II915" s="40"/>
    </row>
    <row r="916" spans="2:243" s="44" customFormat="1" ht="63" x14ac:dyDescent="0.25">
      <c r="B916" s="177"/>
      <c r="C916" s="34">
        <v>282</v>
      </c>
      <c r="D916" s="46" t="s">
        <v>2883</v>
      </c>
      <c r="E916" s="41" t="s">
        <v>743</v>
      </c>
      <c r="F916" s="47" t="s">
        <v>744</v>
      </c>
      <c r="G916" s="151" t="s">
        <v>4434</v>
      </c>
      <c r="H916" s="152">
        <v>42003</v>
      </c>
      <c r="I916" s="142">
        <v>5055</v>
      </c>
      <c r="J916" s="50">
        <v>42003</v>
      </c>
      <c r="K916" s="42" t="s">
        <v>2449</v>
      </c>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c r="AQ916" s="40"/>
      <c r="AR916" s="40"/>
      <c r="AS916" s="40"/>
      <c r="AT916" s="40"/>
      <c r="AU916" s="40"/>
      <c r="AV916" s="40"/>
      <c r="AW916" s="40"/>
      <c r="AX916" s="40"/>
      <c r="AY916" s="40"/>
      <c r="AZ916" s="40"/>
      <c r="BA916" s="40"/>
      <c r="BB916" s="40"/>
      <c r="BC916" s="40"/>
      <c r="BD916" s="40"/>
      <c r="BE916" s="40"/>
      <c r="BF916" s="40"/>
      <c r="BG916" s="40"/>
      <c r="BH916" s="40"/>
      <c r="BI916" s="40"/>
      <c r="BJ916" s="40"/>
      <c r="BK916" s="40"/>
      <c r="BL916" s="40"/>
      <c r="BM916" s="40"/>
      <c r="BN916" s="40"/>
      <c r="BO916" s="40"/>
      <c r="BP916" s="40"/>
      <c r="BQ916" s="40"/>
      <c r="BR916" s="40"/>
      <c r="BS916" s="40"/>
      <c r="BT916" s="40"/>
      <c r="BU916" s="40"/>
      <c r="BV916" s="40"/>
      <c r="BW916" s="40"/>
      <c r="BX916" s="40"/>
      <c r="BY916" s="40"/>
      <c r="BZ916" s="40"/>
      <c r="CA916" s="40"/>
      <c r="CB916" s="40"/>
      <c r="CC916" s="40"/>
      <c r="CD916" s="40"/>
      <c r="CE916" s="40"/>
      <c r="CF916" s="40"/>
      <c r="CG916" s="40"/>
      <c r="CH916" s="40"/>
      <c r="CI916" s="40"/>
      <c r="CJ916" s="40"/>
      <c r="CK916" s="40"/>
      <c r="CL916" s="40"/>
      <c r="CM916" s="40"/>
      <c r="CN916" s="40"/>
      <c r="CO916" s="40"/>
      <c r="CP916" s="40"/>
      <c r="CQ916" s="40"/>
      <c r="CR916" s="40"/>
      <c r="CS916" s="40"/>
      <c r="CT916" s="40"/>
      <c r="CU916" s="40"/>
      <c r="CV916" s="40"/>
      <c r="CW916" s="40"/>
      <c r="CX916" s="40"/>
      <c r="CY916" s="40"/>
      <c r="CZ916" s="40"/>
      <c r="DA916" s="40"/>
      <c r="DB916" s="40"/>
      <c r="DC916" s="40"/>
      <c r="DD916" s="40"/>
      <c r="DE916" s="40"/>
      <c r="DF916" s="40"/>
      <c r="DG916" s="40"/>
      <c r="DH916" s="40"/>
      <c r="DI916" s="40"/>
      <c r="DJ916" s="40"/>
      <c r="DK916" s="40"/>
      <c r="DL916" s="40"/>
      <c r="DM916" s="40"/>
      <c r="DN916" s="40"/>
      <c r="DO916" s="40"/>
      <c r="DP916" s="40"/>
      <c r="DQ916" s="40"/>
      <c r="DR916" s="40"/>
      <c r="DS916" s="40"/>
      <c r="DT916" s="40"/>
      <c r="DU916" s="40"/>
      <c r="DV916" s="40"/>
      <c r="DW916" s="40"/>
      <c r="DX916" s="40"/>
      <c r="DY916" s="40"/>
      <c r="DZ916" s="40"/>
      <c r="EA916" s="40"/>
      <c r="EB916" s="40"/>
      <c r="EC916" s="40"/>
      <c r="ED916" s="40"/>
      <c r="EE916" s="40"/>
      <c r="EF916" s="40"/>
      <c r="EG916" s="40"/>
      <c r="EH916" s="40"/>
      <c r="EI916" s="40"/>
      <c r="EJ916" s="40"/>
      <c r="EK916" s="40"/>
      <c r="EL916" s="40"/>
      <c r="EM916" s="40"/>
      <c r="EN916" s="40"/>
      <c r="EO916" s="40"/>
      <c r="EP916" s="40"/>
      <c r="EQ916" s="40"/>
      <c r="ER916" s="40"/>
      <c r="ES916" s="40"/>
      <c r="ET916" s="40"/>
      <c r="EU916" s="40"/>
      <c r="EV916" s="40"/>
      <c r="EW916" s="40"/>
      <c r="EX916" s="40"/>
      <c r="EY916" s="40"/>
      <c r="EZ916" s="40"/>
      <c r="FA916" s="40"/>
      <c r="FB916" s="40"/>
      <c r="FC916" s="40"/>
      <c r="FD916" s="40"/>
      <c r="FE916" s="40"/>
      <c r="FF916" s="40"/>
      <c r="FG916" s="40"/>
      <c r="FH916" s="40"/>
      <c r="FI916" s="40"/>
      <c r="FJ916" s="40"/>
      <c r="FK916" s="40"/>
      <c r="FL916" s="40"/>
      <c r="FM916" s="40"/>
      <c r="FN916" s="40"/>
      <c r="FO916" s="40"/>
      <c r="FP916" s="40"/>
      <c r="FQ916" s="40"/>
      <c r="FR916" s="40"/>
      <c r="FS916" s="40"/>
      <c r="FT916" s="40"/>
      <c r="FU916" s="40"/>
      <c r="FV916" s="40"/>
      <c r="FW916" s="40"/>
      <c r="FX916" s="40"/>
      <c r="FY916" s="40"/>
      <c r="FZ916" s="40"/>
      <c r="GA916" s="40"/>
      <c r="GB916" s="40"/>
      <c r="GC916" s="40"/>
      <c r="GD916" s="40"/>
      <c r="GE916" s="40"/>
      <c r="GF916" s="40"/>
      <c r="GG916" s="40"/>
      <c r="GH916" s="40"/>
      <c r="GI916" s="40"/>
      <c r="GJ916" s="40"/>
      <c r="GK916" s="40"/>
      <c r="GL916" s="40"/>
      <c r="GM916" s="40"/>
      <c r="GN916" s="40"/>
      <c r="GO916" s="40"/>
      <c r="GP916" s="40"/>
      <c r="GQ916" s="40"/>
      <c r="GR916" s="40"/>
      <c r="GS916" s="40"/>
      <c r="GT916" s="40"/>
      <c r="GU916" s="40"/>
      <c r="GV916" s="40"/>
      <c r="GW916" s="40"/>
      <c r="GX916" s="40"/>
      <c r="GY916" s="40"/>
      <c r="GZ916" s="40"/>
      <c r="HA916" s="40"/>
      <c r="HB916" s="40"/>
      <c r="HC916" s="40"/>
      <c r="HD916" s="40"/>
      <c r="HE916" s="40"/>
      <c r="HF916" s="40"/>
      <c r="HG916" s="40"/>
      <c r="HH916" s="40"/>
      <c r="HI916" s="40"/>
      <c r="HJ916" s="40"/>
      <c r="HK916" s="40"/>
      <c r="HL916" s="40"/>
      <c r="HM916" s="40"/>
      <c r="HN916" s="40"/>
      <c r="HO916" s="40"/>
      <c r="HP916" s="40"/>
      <c r="HQ916" s="40"/>
      <c r="HR916" s="40"/>
      <c r="HS916" s="40"/>
      <c r="HT916" s="40"/>
      <c r="HU916" s="40"/>
      <c r="HV916" s="40"/>
      <c r="HW916" s="40"/>
      <c r="HX916" s="40"/>
      <c r="HY916" s="40"/>
      <c r="HZ916" s="40"/>
      <c r="IA916" s="40"/>
      <c r="IB916" s="40"/>
    </row>
    <row r="917" spans="2:243" s="44" customFormat="1" ht="63" x14ac:dyDescent="0.25">
      <c r="B917" s="177"/>
      <c r="C917" s="34">
        <v>283</v>
      </c>
      <c r="D917" s="46" t="s">
        <v>2883</v>
      </c>
      <c r="E917" s="41" t="s">
        <v>709</v>
      </c>
      <c r="F917" s="47" t="s">
        <v>740</v>
      </c>
      <c r="G917" s="151" t="s">
        <v>4435</v>
      </c>
      <c r="H917" s="152">
        <v>42004</v>
      </c>
      <c r="I917" s="142">
        <v>2700</v>
      </c>
      <c r="J917" s="50">
        <v>42004</v>
      </c>
      <c r="K917" s="42" t="s">
        <v>2450</v>
      </c>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c r="AQ917" s="40"/>
      <c r="AR917" s="40"/>
      <c r="AS917" s="40"/>
      <c r="AT917" s="40"/>
      <c r="AU917" s="40"/>
      <c r="AV917" s="40"/>
      <c r="AW917" s="40"/>
      <c r="AX917" s="40"/>
      <c r="AY917" s="40"/>
      <c r="AZ917" s="40"/>
      <c r="BA917" s="40"/>
      <c r="BB917" s="40"/>
      <c r="BC917" s="40"/>
      <c r="BD917" s="40"/>
      <c r="BE917" s="40"/>
      <c r="BF917" s="40"/>
      <c r="BG917" s="40"/>
      <c r="BH917" s="40"/>
      <c r="BI917" s="40"/>
      <c r="BJ917" s="40"/>
      <c r="BK917" s="40"/>
      <c r="BL917" s="40"/>
      <c r="BM917" s="40"/>
      <c r="BN917" s="40"/>
      <c r="BO917" s="40"/>
      <c r="BP917" s="40"/>
      <c r="BQ917" s="40"/>
      <c r="BR917" s="40"/>
      <c r="BS917" s="40"/>
      <c r="BT917" s="40"/>
      <c r="BU917" s="40"/>
      <c r="BV917" s="40"/>
      <c r="BW917" s="40"/>
      <c r="BX917" s="40"/>
      <c r="BY917" s="40"/>
      <c r="BZ917" s="40"/>
      <c r="CA917" s="40"/>
      <c r="CB917" s="40"/>
      <c r="CC917" s="40"/>
      <c r="CD917" s="40"/>
      <c r="CE917" s="40"/>
      <c r="CF917" s="40"/>
      <c r="CG917" s="40"/>
      <c r="CH917" s="40"/>
      <c r="CI917" s="40"/>
      <c r="CJ917" s="40"/>
      <c r="CK917" s="40"/>
      <c r="CL917" s="40"/>
      <c r="CM917" s="40"/>
      <c r="CN917" s="40"/>
      <c r="CO917" s="40"/>
      <c r="CP917" s="40"/>
      <c r="CQ917" s="40"/>
      <c r="CR917" s="40"/>
      <c r="CS917" s="40"/>
      <c r="CT917" s="40"/>
      <c r="CU917" s="40"/>
      <c r="CV917" s="40"/>
      <c r="CW917" s="40"/>
      <c r="CX917" s="40"/>
      <c r="CY917" s="40"/>
      <c r="CZ917" s="40"/>
      <c r="DA917" s="40"/>
      <c r="DB917" s="40"/>
      <c r="DC917" s="40"/>
      <c r="DD917" s="40"/>
      <c r="DE917" s="40"/>
      <c r="DF917" s="40"/>
      <c r="DG917" s="40"/>
      <c r="DH917" s="40"/>
      <c r="DI917" s="40"/>
      <c r="DJ917" s="40"/>
      <c r="DK917" s="40"/>
      <c r="DL917" s="40"/>
      <c r="DM917" s="40"/>
      <c r="DN917" s="40"/>
      <c r="DO917" s="40"/>
      <c r="DP917" s="40"/>
      <c r="DQ917" s="40"/>
      <c r="DR917" s="40"/>
      <c r="DS917" s="40"/>
      <c r="DT917" s="40"/>
      <c r="DU917" s="40"/>
      <c r="DV917" s="40"/>
      <c r="DW917" s="40"/>
      <c r="DX917" s="40"/>
      <c r="DY917" s="40"/>
      <c r="DZ917" s="40"/>
      <c r="EA917" s="40"/>
      <c r="EB917" s="40"/>
      <c r="EC917" s="40"/>
      <c r="ED917" s="40"/>
      <c r="EE917" s="40"/>
      <c r="EF917" s="40"/>
      <c r="EG917" s="40"/>
      <c r="EH917" s="40"/>
      <c r="EI917" s="40"/>
      <c r="EJ917" s="40"/>
      <c r="EK917" s="40"/>
      <c r="EL917" s="40"/>
      <c r="EM917" s="40"/>
      <c r="EN917" s="40"/>
      <c r="EO917" s="40"/>
      <c r="EP917" s="40"/>
      <c r="EQ917" s="40"/>
      <c r="ER917" s="40"/>
      <c r="ES917" s="40"/>
      <c r="ET917" s="40"/>
      <c r="EU917" s="40"/>
      <c r="EV917" s="40"/>
      <c r="EW917" s="40"/>
      <c r="EX917" s="40"/>
      <c r="EY917" s="40"/>
      <c r="EZ917" s="40"/>
      <c r="FA917" s="40"/>
      <c r="FB917" s="40"/>
      <c r="FC917" s="40"/>
      <c r="FD917" s="40"/>
      <c r="FE917" s="40"/>
      <c r="FF917" s="40"/>
      <c r="FG917" s="40"/>
      <c r="FH917" s="40"/>
      <c r="FI917" s="40"/>
      <c r="FJ917" s="40"/>
      <c r="FK917" s="40"/>
      <c r="FL917" s="40"/>
      <c r="FM917" s="40"/>
      <c r="FN917" s="40"/>
      <c r="FO917" s="40"/>
      <c r="FP917" s="40"/>
      <c r="FQ917" s="40"/>
      <c r="FR917" s="40"/>
      <c r="FS917" s="40"/>
      <c r="FT917" s="40"/>
      <c r="FU917" s="40"/>
      <c r="FV917" s="40"/>
      <c r="FW917" s="40"/>
      <c r="FX917" s="40"/>
      <c r="FY917" s="40"/>
      <c r="FZ917" s="40"/>
      <c r="GA917" s="40"/>
      <c r="GB917" s="40"/>
      <c r="GC917" s="40"/>
      <c r="GD917" s="40"/>
      <c r="GE917" s="40"/>
      <c r="GF917" s="40"/>
      <c r="GG917" s="40"/>
      <c r="GH917" s="40"/>
      <c r="GI917" s="40"/>
      <c r="GJ917" s="40"/>
      <c r="GK917" s="40"/>
      <c r="GL917" s="40"/>
      <c r="GM917" s="40"/>
      <c r="GN917" s="40"/>
      <c r="GO917" s="40"/>
      <c r="GP917" s="40"/>
      <c r="GQ917" s="40"/>
      <c r="GR917" s="40"/>
      <c r="GS917" s="40"/>
      <c r="GT917" s="40"/>
      <c r="GU917" s="40"/>
      <c r="GV917" s="40"/>
      <c r="GW917" s="40"/>
      <c r="GX917" s="40"/>
      <c r="GY917" s="40"/>
      <c r="GZ917" s="40"/>
      <c r="HA917" s="40"/>
      <c r="HB917" s="40"/>
      <c r="HC917" s="40"/>
      <c r="HD917" s="40"/>
      <c r="HE917" s="40"/>
      <c r="HF917" s="40"/>
      <c r="HG917" s="40"/>
      <c r="HH917" s="40"/>
      <c r="HI917" s="40"/>
      <c r="HJ917" s="40"/>
      <c r="HK917" s="40"/>
      <c r="HL917" s="40"/>
      <c r="HM917" s="40"/>
      <c r="HN917" s="40"/>
      <c r="HO917" s="40"/>
      <c r="HP917" s="40"/>
      <c r="HQ917" s="40"/>
      <c r="HR917" s="40"/>
      <c r="HS917" s="40"/>
      <c r="HT917" s="40"/>
      <c r="HU917" s="40"/>
      <c r="HV917" s="40"/>
      <c r="HW917" s="40"/>
      <c r="HX917" s="40"/>
      <c r="HY917" s="40"/>
      <c r="HZ917" s="40"/>
      <c r="IA917" s="40"/>
      <c r="IB917" s="40"/>
    </row>
    <row r="918" spans="2:243" s="44" customFormat="1" ht="110.25" x14ac:dyDescent="0.25">
      <c r="B918" s="177"/>
      <c r="C918" s="34">
        <v>284</v>
      </c>
      <c r="D918" s="46" t="s">
        <v>3036</v>
      </c>
      <c r="E918" s="41" t="s">
        <v>67</v>
      </c>
      <c r="F918" s="47" t="s">
        <v>468</v>
      </c>
      <c r="G918" s="48" t="s">
        <v>469</v>
      </c>
      <c r="H918" s="49">
        <v>41302</v>
      </c>
      <c r="I918" s="142">
        <v>800000</v>
      </c>
      <c r="J918" s="50">
        <v>42004</v>
      </c>
      <c r="K918" s="42" t="s">
        <v>1928</v>
      </c>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c r="AQ918" s="40"/>
      <c r="AR918" s="40"/>
      <c r="AS918" s="40"/>
      <c r="AT918" s="40"/>
      <c r="AU918" s="40"/>
      <c r="AV918" s="40"/>
      <c r="AW918" s="40"/>
      <c r="AX918" s="40"/>
      <c r="AY918" s="40"/>
      <c r="AZ918" s="40"/>
      <c r="BA918" s="40"/>
      <c r="BB918" s="40"/>
      <c r="BC918" s="40"/>
      <c r="BD918" s="40"/>
      <c r="BE918" s="40"/>
      <c r="BF918" s="40"/>
      <c r="BG918" s="40"/>
      <c r="BH918" s="40"/>
      <c r="BI918" s="40"/>
      <c r="BJ918" s="40"/>
      <c r="BK918" s="40"/>
      <c r="BL918" s="40"/>
      <c r="BM918" s="40"/>
      <c r="BN918" s="40"/>
      <c r="BO918" s="40"/>
      <c r="BP918" s="40"/>
      <c r="BQ918" s="40"/>
      <c r="BR918" s="40"/>
      <c r="BS918" s="40"/>
      <c r="BT918" s="40"/>
      <c r="BU918" s="40"/>
      <c r="BV918" s="40"/>
      <c r="BW918" s="40"/>
      <c r="BX918" s="40"/>
      <c r="BY918" s="40"/>
      <c r="BZ918" s="40"/>
      <c r="CA918" s="40"/>
      <c r="CB918" s="40"/>
      <c r="CC918" s="40"/>
      <c r="CD918" s="40"/>
      <c r="CE918" s="40"/>
      <c r="CF918" s="40"/>
      <c r="CG918" s="40"/>
      <c r="CH918" s="40"/>
      <c r="CI918" s="40"/>
      <c r="CJ918" s="40"/>
      <c r="CK918" s="40"/>
      <c r="CL918" s="40"/>
      <c r="CM918" s="40"/>
      <c r="CN918" s="40"/>
      <c r="CO918" s="40"/>
      <c r="CP918" s="40"/>
      <c r="CQ918" s="40"/>
      <c r="CR918" s="40"/>
      <c r="CS918" s="40"/>
      <c r="CT918" s="40"/>
      <c r="CU918" s="40"/>
      <c r="CV918" s="40"/>
      <c r="CW918" s="40"/>
      <c r="CX918" s="40"/>
      <c r="CY918" s="40"/>
      <c r="CZ918" s="40"/>
      <c r="DA918" s="40"/>
      <c r="DB918" s="40"/>
      <c r="DC918" s="40"/>
      <c r="DD918" s="40"/>
      <c r="DE918" s="40"/>
      <c r="DF918" s="40"/>
      <c r="DG918" s="40"/>
      <c r="DH918" s="40"/>
      <c r="DI918" s="40"/>
      <c r="DJ918" s="40"/>
      <c r="DK918" s="40"/>
      <c r="DL918" s="40"/>
      <c r="DM918" s="40"/>
      <c r="DN918" s="40"/>
      <c r="DO918" s="40"/>
      <c r="DP918" s="40"/>
      <c r="DQ918" s="40"/>
      <c r="DR918" s="40"/>
      <c r="DS918" s="40"/>
      <c r="DT918" s="40"/>
      <c r="DU918" s="40"/>
      <c r="DV918" s="40"/>
      <c r="DW918" s="40"/>
      <c r="DX918" s="40"/>
      <c r="DY918" s="40"/>
      <c r="DZ918" s="40"/>
      <c r="EA918" s="40"/>
      <c r="EB918" s="40"/>
      <c r="EC918" s="40"/>
      <c r="ED918" s="40"/>
      <c r="EE918" s="40"/>
      <c r="EF918" s="40"/>
      <c r="EG918" s="40"/>
      <c r="EH918" s="40"/>
      <c r="EI918" s="40"/>
      <c r="EJ918" s="40"/>
      <c r="EK918" s="40"/>
      <c r="EL918" s="40"/>
      <c r="EM918" s="40"/>
      <c r="EN918" s="40"/>
      <c r="EO918" s="40"/>
      <c r="EP918" s="40"/>
      <c r="EQ918" s="40"/>
      <c r="ER918" s="40"/>
      <c r="ES918" s="40"/>
      <c r="ET918" s="40"/>
      <c r="EU918" s="40"/>
      <c r="EV918" s="40"/>
      <c r="EW918" s="40"/>
      <c r="EX918" s="40"/>
      <c r="EY918" s="40"/>
      <c r="EZ918" s="40"/>
      <c r="FA918" s="40"/>
      <c r="FB918" s="40"/>
      <c r="FC918" s="40"/>
      <c r="FD918" s="40"/>
      <c r="FE918" s="40"/>
      <c r="FF918" s="40"/>
      <c r="FG918" s="40"/>
      <c r="FH918" s="40"/>
      <c r="FI918" s="40"/>
      <c r="FJ918" s="40"/>
      <c r="FK918" s="40"/>
      <c r="FL918" s="40"/>
      <c r="FM918" s="40"/>
      <c r="FN918" s="40"/>
      <c r="FO918" s="40"/>
      <c r="FP918" s="40"/>
      <c r="FQ918" s="40"/>
      <c r="FR918" s="40"/>
      <c r="FS918" s="40"/>
      <c r="FT918" s="40"/>
      <c r="FU918" s="40"/>
      <c r="FV918" s="40"/>
      <c r="FW918" s="40"/>
      <c r="FX918" s="40"/>
      <c r="FY918" s="40"/>
      <c r="FZ918" s="40"/>
      <c r="GA918" s="40"/>
      <c r="GB918" s="40"/>
      <c r="GC918" s="40"/>
      <c r="GD918" s="40"/>
      <c r="GE918" s="40"/>
      <c r="GF918" s="40"/>
      <c r="GG918" s="40"/>
      <c r="GH918" s="40"/>
      <c r="GI918" s="40"/>
      <c r="GJ918" s="40"/>
      <c r="GK918" s="40"/>
      <c r="GL918" s="40"/>
      <c r="GM918" s="40"/>
      <c r="GN918" s="40"/>
      <c r="GO918" s="40"/>
      <c r="GP918" s="40"/>
      <c r="GQ918" s="40"/>
      <c r="GR918" s="40"/>
      <c r="GS918" s="40"/>
      <c r="GT918" s="40"/>
      <c r="GU918" s="40"/>
      <c r="GV918" s="40"/>
      <c r="GW918" s="40"/>
      <c r="GX918" s="40"/>
      <c r="GY918" s="40"/>
      <c r="GZ918" s="40"/>
      <c r="HA918" s="40"/>
      <c r="HB918" s="40"/>
      <c r="HC918" s="40"/>
      <c r="HD918" s="40"/>
      <c r="HE918" s="40"/>
      <c r="HF918" s="40"/>
      <c r="HG918" s="40"/>
      <c r="HH918" s="40"/>
      <c r="HI918" s="40"/>
      <c r="HJ918" s="40"/>
      <c r="HK918" s="40"/>
      <c r="HL918" s="40"/>
      <c r="HM918" s="40"/>
      <c r="HN918" s="40"/>
      <c r="HO918" s="40"/>
      <c r="HP918" s="40"/>
      <c r="HQ918" s="40"/>
      <c r="HR918" s="40"/>
      <c r="HS918" s="40"/>
      <c r="HT918" s="40"/>
      <c r="HU918" s="40"/>
      <c r="HV918" s="40"/>
      <c r="HW918" s="40"/>
      <c r="HX918" s="40"/>
      <c r="HY918" s="40"/>
      <c r="HZ918" s="40"/>
      <c r="IA918" s="40"/>
    </row>
    <row r="919" spans="2:243" s="44" customFormat="1" ht="63" x14ac:dyDescent="0.25">
      <c r="B919" s="177"/>
      <c r="C919" s="34">
        <v>285</v>
      </c>
      <c r="D919" s="46" t="s">
        <v>2916</v>
      </c>
      <c r="E919" s="41" t="s">
        <v>389</v>
      </c>
      <c r="F919" s="47" t="s">
        <v>571</v>
      </c>
      <c r="G919" s="48" t="s">
        <v>572</v>
      </c>
      <c r="H919" s="49">
        <v>41811</v>
      </c>
      <c r="I919" s="142">
        <v>104492</v>
      </c>
      <c r="J919" s="50">
        <v>42004</v>
      </c>
      <c r="K919" s="42" t="s">
        <v>2451</v>
      </c>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c r="AQ919" s="40"/>
      <c r="AR919" s="40"/>
      <c r="AS919" s="40"/>
      <c r="AT919" s="40"/>
      <c r="AU919" s="40"/>
      <c r="AV919" s="40"/>
      <c r="AW919" s="40"/>
      <c r="AX919" s="40"/>
      <c r="AY919" s="40"/>
      <c r="AZ919" s="40"/>
      <c r="BA919" s="40"/>
      <c r="BB919" s="40"/>
      <c r="BC919" s="40"/>
      <c r="BD919" s="40"/>
      <c r="BE919" s="40"/>
      <c r="BF919" s="40"/>
      <c r="BG919" s="40"/>
      <c r="BH919" s="40"/>
      <c r="BI919" s="40"/>
      <c r="BJ919" s="40"/>
      <c r="BK919" s="40"/>
      <c r="BL919" s="40"/>
      <c r="BM919" s="40"/>
      <c r="BN919" s="40"/>
      <c r="BO919" s="40"/>
      <c r="BP919" s="40"/>
      <c r="BQ919" s="40"/>
      <c r="BR919" s="40"/>
      <c r="BS919" s="40"/>
      <c r="BT919" s="40"/>
      <c r="BU919" s="40"/>
      <c r="BV919" s="40"/>
      <c r="BW919" s="40"/>
      <c r="BX919" s="40"/>
      <c r="BY919" s="40"/>
      <c r="BZ919" s="40"/>
      <c r="CA919" s="40"/>
      <c r="CB919" s="40"/>
      <c r="CC919" s="40"/>
      <c r="CD919" s="40"/>
      <c r="CE919" s="40"/>
      <c r="CF919" s="40"/>
      <c r="CG919" s="40"/>
      <c r="CH919" s="40"/>
      <c r="CI919" s="40"/>
      <c r="CJ919" s="40"/>
      <c r="CK919" s="40"/>
      <c r="CL919" s="40"/>
      <c r="CM919" s="40"/>
      <c r="CN919" s="40"/>
      <c r="CO919" s="40"/>
      <c r="CP919" s="40"/>
      <c r="CQ919" s="40"/>
      <c r="CR919" s="40"/>
      <c r="CS919" s="40"/>
      <c r="CT919" s="40"/>
      <c r="CU919" s="40"/>
      <c r="CV919" s="40"/>
      <c r="CW919" s="40"/>
      <c r="CX919" s="40"/>
      <c r="CY919" s="40"/>
      <c r="CZ919" s="40"/>
      <c r="DA919" s="40"/>
      <c r="DB919" s="40"/>
      <c r="DC919" s="40"/>
      <c r="DD919" s="40"/>
      <c r="DE919" s="40"/>
      <c r="DF919" s="40"/>
      <c r="DG919" s="40"/>
      <c r="DH919" s="40"/>
      <c r="DI919" s="40"/>
      <c r="DJ919" s="40"/>
      <c r="DK919" s="40"/>
      <c r="DL919" s="40"/>
      <c r="DM919" s="40"/>
      <c r="DN919" s="40"/>
      <c r="DO919" s="40"/>
      <c r="DP919" s="40"/>
      <c r="DQ919" s="40"/>
      <c r="DR919" s="40"/>
      <c r="DS919" s="40"/>
      <c r="DT919" s="40"/>
      <c r="DU919" s="40"/>
      <c r="DV919" s="40"/>
      <c r="DW919" s="40"/>
      <c r="DX919" s="40"/>
      <c r="DY919" s="40"/>
      <c r="DZ919" s="40"/>
      <c r="EA919" s="40"/>
      <c r="EB919" s="40"/>
      <c r="EC919" s="40"/>
      <c r="ED919" s="40"/>
      <c r="EE919" s="40"/>
      <c r="EF919" s="40"/>
      <c r="EG919" s="40"/>
      <c r="EH919" s="40"/>
      <c r="EI919" s="40"/>
      <c r="EJ919" s="40"/>
      <c r="EK919" s="40"/>
      <c r="EL919" s="40"/>
      <c r="EM919" s="40"/>
      <c r="EN919" s="40"/>
      <c r="EO919" s="40"/>
      <c r="EP919" s="40"/>
      <c r="EQ919" s="40"/>
      <c r="ER919" s="40"/>
      <c r="ES919" s="40"/>
      <c r="ET919" s="40"/>
      <c r="EU919" s="40"/>
      <c r="EV919" s="40"/>
      <c r="EW919" s="40"/>
      <c r="EX919" s="40"/>
      <c r="EY919" s="40"/>
      <c r="EZ919" s="40"/>
      <c r="FA919" s="40"/>
      <c r="FB919" s="40"/>
      <c r="FC919" s="40"/>
      <c r="FD919" s="40"/>
      <c r="FE919" s="40"/>
      <c r="FF919" s="40"/>
      <c r="FG919" s="40"/>
      <c r="FH919" s="40"/>
      <c r="FI919" s="40"/>
      <c r="FJ919" s="40"/>
      <c r="FK919" s="40"/>
      <c r="FL919" s="40"/>
      <c r="FM919" s="40"/>
      <c r="FN919" s="40"/>
      <c r="FO919" s="40"/>
      <c r="FP919" s="40"/>
      <c r="FQ919" s="40"/>
      <c r="FR919" s="40"/>
      <c r="FS919" s="40"/>
      <c r="FT919" s="40"/>
      <c r="FU919" s="40"/>
      <c r="FV919" s="40"/>
      <c r="FW919" s="40"/>
      <c r="FX919" s="40"/>
      <c r="FY919" s="40"/>
      <c r="FZ919" s="40"/>
      <c r="GA919" s="40"/>
      <c r="GB919" s="40"/>
      <c r="GC919" s="40"/>
      <c r="GD919" s="40"/>
      <c r="GE919" s="40"/>
      <c r="GF919" s="40"/>
      <c r="GG919" s="40"/>
      <c r="GH919" s="40"/>
      <c r="GI919" s="40"/>
      <c r="GJ919" s="40"/>
      <c r="GK919" s="40"/>
      <c r="GL919" s="40"/>
      <c r="GM919" s="40"/>
      <c r="GN919" s="40"/>
      <c r="GO919" s="40"/>
      <c r="GP919" s="40"/>
      <c r="GQ919" s="40"/>
      <c r="GR919" s="40"/>
      <c r="GS919" s="40"/>
      <c r="GT919" s="40"/>
      <c r="GU919" s="40"/>
      <c r="GV919" s="40"/>
      <c r="GW919" s="40"/>
      <c r="GX919" s="40"/>
      <c r="GY919" s="40"/>
      <c r="GZ919" s="40"/>
      <c r="HA919" s="40"/>
      <c r="HB919" s="40"/>
      <c r="HC919" s="40"/>
      <c r="HD919" s="40"/>
      <c r="HE919" s="40"/>
      <c r="HF919" s="40"/>
      <c r="HG919" s="40"/>
      <c r="HH919" s="40"/>
      <c r="HI919" s="40"/>
      <c r="HJ919" s="40"/>
      <c r="HK919" s="40"/>
      <c r="HL919" s="40"/>
      <c r="HM919" s="40"/>
      <c r="HN919" s="40"/>
      <c r="HO919" s="40"/>
      <c r="HP919" s="40"/>
      <c r="HQ919" s="40"/>
      <c r="HR919" s="40"/>
      <c r="HS919" s="40"/>
      <c r="HT919" s="40"/>
      <c r="HU919" s="40"/>
      <c r="HV919" s="40"/>
      <c r="HW919" s="40"/>
      <c r="HX919" s="40"/>
      <c r="HY919" s="40"/>
      <c r="HZ919" s="40"/>
      <c r="IA919" s="40"/>
      <c r="IB919" s="40"/>
      <c r="IC919" s="40"/>
      <c r="ID919" s="40"/>
      <c r="IE919" s="40"/>
      <c r="IF919" s="40"/>
      <c r="IG919" s="40"/>
      <c r="IH919" s="40"/>
      <c r="II919" s="40"/>
    </row>
    <row r="920" spans="2:243" s="44" customFormat="1" ht="63" x14ac:dyDescent="0.25">
      <c r="B920" s="177"/>
      <c r="C920" s="34">
        <v>286</v>
      </c>
      <c r="D920" s="46" t="s">
        <v>3122</v>
      </c>
      <c r="E920" s="41" t="s">
        <v>12</v>
      </c>
      <c r="F920" s="47" t="s">
        <v>98</v>
      </c>
      <c r="G920" s="48" t="s">
        <v>99</v>
      </c>
      <c r="H920" s="49">
        <v>40969</v>
      </c>
      <c r="I920" s="142">
        <v>294269</v>
      </c>
      <c r="J920" s="50">
        <v>42004</v>
      </c>
      <c r="K920" s="42" t="s">
        <v>2452</v>
      </c>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c r="AQ920" s="40"/>
      <c r="AR920" s="40"/>
      <c r="AS920" s="40"/>
      <c r="AT920" s="40"/>
      <c r="AU920" s="40"/>
      <c r="AV920" s="40"/>
      <c r="AW920" s="40"/>
      <c r="AX920" s="40"/>
      <c r="AY920" s="40"/>
      <c r="AZ920" s="40"/>
      <c r="BA920" s="40"/>
      <c r="BB920" s="40"/>
      <c r="BC920" s="40"/>
      <c r="BD920" s="40"/>
      <c r="BE920" s="40"/>
      <c r="BF920" s="40"/>
      <c r="BG920" s="40"/>
      <c r="BH920" s="40"/>
      <c r="BI920" s="40"/>
      <c r="BJ920" s="40"/>
      <c r="BK920" s="40"/>
      <c r="BL920" s="40"/>
      <c r="BM920" s="40"/>
      <c r="BN920" s="40"/>
      <c r="BO920" s="40"/>
      <c r="BP920" s="40"/>
      <c r="BQ920" s="40"/>
      <c r="BR920" s="40"/>
      <c r="BS920" s="40"/>
      <c r="BT920" s="40"/>
      <c r="BU920" s="40"/>
      <c r="BV920" s="40"/>
      <c r="BW920" s="40"/>
      <c r="BX920" s="40"/>
      <c r="BY920" s="40"/>
      <c r="BZ920" s="40"/>
      <c r="CA920" s="40"/>
      <c r="CB920" s="40"/>
      <c r="CC920" s="40"/>
      <c r="CD920" s="40"/>
      <c r="CE920" s="40"/>
      <c r="CF920" s="40"/>
      <c r="CG920" s="40"/>
      <c r="CH920" s="40"/>
      <c r="CI920" s="40"/>
      <c r="CJ920" s="40"/>
      <c r="CK920" s="40"/>
      <c r="CL920" s="40"/>
      <c r="CM920" s="40"/>
      <c r="CN920" s="40"/>
      <c r="CO920" s="40"/>
      <c r="CP920" s="40"/>
      <c r="CQ920" s="40"/>
      <c r="CR920" s="40"/>
      <c r="CS920" s="40"/>
      <c r="CT920" s="40"/>
      <c r="CU920" s="40"/>
      <c r="CV920" s="40"/>
      <c r="CW920" s="40"/>
      <c r="CX920" s="40"/>
      <c r="CY920" s="40"/>
      <c r="CZ920" s="40"/>
      <c r="DA920" s="40"/>
      <c r="DB920" s="40"/>
      <c r="DC920" s="40"/>
      <c r="DD920" s="40"/>
      <c r="DE920" s="40"/>
      <c r="DF920" s="40"/>
      <c r="DG920" s="40"/>
      <c r="DH920" s="40"/>
      <c r="DI920" s="40"/>
      <c r="DJ920" s="40"/>
      <c r="DK920" s="40"/>
      <c r="DL920" s="40"/>
      <c r="DM920" s="40"/>
      <c r="DN920" s="40"/>
      <c r="DO920" s="40"/>
      <c r="DP920" s="40"/>
      <c r="DQ920" s="40"/>
      <c r="DR920" s="40"/>
      <c r="DS920" s="40"/>
      <c r="DT920" s="40"/>
      <c r="DU920" s="40"/>
      <c r="DV920" s="40"/>
      <c r="DW920" s="40"/>
      <c r="DX920" s="40"/>
      <c r="DY920" s="40"/>
      <c r="DZ920" s="40"/>
      <c r="EA920" s="40"/>
      <c r="EB920" s="40"/>
      <c r="EC920" s="40"/>
      <c r="ED920" s="40"/>
      <c r="EE920" s="40"/>
      <c r="EF920" s="40"/>
      <c r="EG920" s="40"/>
      <c r="EH920" s="40"/>
      <c r="EI920" s="40"/>
      <c r="EJ920" s="40"/>
      <c r="EK920" s="40"/>
      <c r="EL920" s="40"/>
      <c r="EM920" s="40"/>
      <c r="EN920" s="40"/>
      <c r="EO920" s="40"/>
      <c r="EP920" s="40"/>
      <c r="EQ920" s="40"/>
      <c r="ER920" s="40"/>
      <c r="ES920" s="40"/>
      <c r="ET920" s="40"/>
      <c r="EU920" s="40"/>
      <c r="EV920" s="40"/>
      <c r="EW920" s="40"/>
      <c r="EX920" s="40"/>
      <c r="EY920" s="40"/>
      <c r="EZ920" s="40"/>
      <c r="FA920" s="40"/>
      <c r="FB920" s="40"/>
      <c r="FC920" s="40"/>
      <c r="FD920" s="40"/>
      <c r="FE920" s="40"/>
      <c r="FF920" s="40"/>
      <c r="FG920" s="40"/>
      <c r="FH920" s="40"/>
      <c r="FI920" s="40"/>
      <c r="FJ920" s="40"/>
      <c r="FK920" s="40"/>
      <c r="FL920" s="40"/>
      <c r="FM920" s="40"/>
      <c r="FN920" s="40"/>
      <c r="FO920" s="40"/>
      <c r="FP920" s="40"/>
      <c r="FQ920" s="40"/>
      <c r="FR920" s="40"/>
      <c r="FS920" s="40"/>
      <c r="FT920" s="40"/>
      <c r="FU920" s="40"/>
      <c r="FV920" s="40"/>
      <c r="FW920" s="40"/>
      <c r="FX920" s="40"/>
      <c r="FY920" s="40"/>
      <c r="FZ920" s="40"/>
      <c r="GA920" s="40"/>
      <c r="GB920" s="40"/>
      <c r="GC920" s="40"/>
      <c r="GD920" s="40"/>
      <c r="GE920" s="40"/>
      <c r="GF920" s="40"/>
      <c r="GG920" s="40"/>
      <c r="GH920" s="40"/>
      <c r="GI920" s="40"/>
      <c r="GJ920" s="40"/>
      <c r="GK920" s="40"/>
      <c r="GL920" s="40"/>
      <c r="GM920" s="40"/>
      <c r="GN920" s="40"/>
      <c r="GO920" s="40"/>
      <c r="GP920" s="40"/>
      <c r="GQ920" s="40"/>
      <c r="GR920" s="40"/>
      <c r="GS920" s="40"/>
      <c r="GT920" s="40"/>
      <c r="GU920" s="40"/>
      <c r="GV920" s="40"/>
      <c r="GW920" s="40"/>
      <c r="GX920" s="40"/>
      <c r="GY920" s="40"/>
      <c r="GZ920" s="40"/>
      <c r="HA920" s="40"/>
      <c r="HB920" s="40"/>
      <c r="HC920" s="40"/>
      <c r="HD920" s="40"/>
      <c r="HE920" s="40"/>
      <c r="HF920" s="40"/>
      <c r="HG920" s="40"/>
      <c r="HH920" s="40"/>
      <c r="HI920" s="40"/>
      <c r="HJ920" s="40"/>
      <c r="HK920" s="40"/>
      <c r="HL920" s="40"/>
      <c r="HM920" s="40"/>
      <c r="HN920" s="40"/>
      <c r="HO920" s="40"/>
      <c r="HP920" s="40"/>
      <c r="HQ920" s="40"/>
      <c r="HR920" s="40"/>
      <c r="HS920" s="40"/>
      <c r="HT920" s="40"/>
      <c r="HU920" s="40"/>
      <c r="HV920" s="40"/>
      <c r="HW920" s="40"/>
      <c r="HX920" s="40"/>
      <c r="HY920" s="40"/>
      <c r="HZ920" s="40"/>
      <c r="IA920" s="40"/>
      <c r="IC920" s="40"/>
      <c r="ID920" s="40"/>
      <c r="IE920" s="40"/>
      <c r="IF920" s="40"/>
      <c r="IG920" s="40"/>
      <c r="IH920" s="40"/>
      <c r="II920" s="40"/>
    </row>
    <row r="921" spans="2:243" s="44" customFormat="1" ht="94.5" x14ac:dyDescent="0.25">
      <c r="B921" s="177"/>
      <c r="C921" s="34">
        <v>287</v>
      </c>
      <c r="D921" s="46" t="s">
        <v>3030</v>
      </c>
      <c r="E921" s="41" t="s">
        <v>67</v>
      </c>
      <c r="F921" s="47" t="s">
        <v>70</v>
      </c>
      <c r="G921" s="48" t="s">
        <v>71</v>
      </c>
      <c r="H921" s="49">
        <v>41989</v>
      </c>
      <c r="I921" s="142">
        <v>600000</v>
      </c>
      <c r="J921" s="50">
        <v>42004</v>
      </c>
      <c r="K921" s="42" t="s">
        <v>1934</v>
      </c>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c r="AQ921" s="40"/>
      <c r="AR921" s="40"/>
      <c r="AS921" s="40"/>
      <c r="AT921" s="40"/>
      <c r="AU921" s="40"/>
      <c r="AV921" s="40"/>
      <c r="AW921" s="40"/>
      <c r="AX921" s="40"/>
      <c r="AY921" s="40"/>
      <c r="AZ921" s="40"/>
      <c r="BA921" s="40"/>
      <c r="BB921" s="40"/>
      <c r="BC921" s="40"/>
      <c r="BD921" s="40"/>
      <c r="BE921" s="40"/>
      <c r="BF921" s="40"/>
      <c r="BG921" s="40"/>
      <c r="BH921" s="40"/>
      <c r="BI921" s="40"/>
      <c r="BJ921" s="40"/>
      <c r="BK921" s="40"/>
      <c r="BL921" s="40"/>
      <c r="BM921" s="40"/>
      <c r="BN921" s="40"/>
      <c r="BO921" s="40"/>
      <c r="BP921" s="40"/>
      <c r="BQ921" s="40"/>
      <c r="BR921" s="40"/>
      <c r="BS921" s="40"/>
      <c r="BT921" s="40"/>
      <c r="BU921" s="40"/>
      <c r="BV921" s="40"/>
      <c r="BW921" s="40"/>
      <c r="BX921" s="40"/>
      <c r="BY921" s="40"/>
      <c r="BZ921" s="40"/>
      <c r="CA921" s="40"/>
      <c r="CB921" s="40"/>
      <c r="CC921" s="40"/>
      <c r="CD921" s="40"/>
      <c r="CE921" s="40"/>
      <c r="CF921" s="40"/>
      <c r="CG921" s="40"/>
      <c r="CH921" s="40"/>
      <c r="CI921" s="40"/>
      <c r="CJ921" s="40"/>
      <c r="CK921" s="40"/>
      <c r="CL921" s="40"/>
      <c r="CM921" s="40"/>
      <c r="CN921" s="40"/>
      <c r="CO921" s="40"/>
      <c r="CP921" s="40"/>
      <c r="CQ921" s="40"/>
      <c r="CR921" s="40"/>
      <c r="CS921" s="40"/>
      <c r="CT921" s="40"/>
      <c r="CU921" s="40"/>
      <c r="CV921" s="40"/>
      <c r="CW921" s="40"/>
      <c r="CX921" s="40"/>
      <c r="CY921" s="40"/>
      <c r="CZ921" s="40"/>
      <c r="DA921" s="40"/>
      <c r="DB921" s="40"/>
      <c r="DC921" s="40"/>
      <c r="DD921" s="40"/>
      <c r="DE921" s="40"/>
      <c r="DF921" s="40"/>
      <c r="DG921" s="40"/>
      <c r="DH921" s="40"/>
      <c r="DI921" s="40"/>
      <c r="DJ921" s="40"/>
      <c r="DK921" s="40"/>
      <c r="DL921" s="40"/>
      <c r="DM921" s="40"/>
      <c r="DN921" s="40"/>
      <c r="DO921" s="40"/>
      <c r="DP921" s="40"/>
      <c r="DQ921" s="40"/>
      <c r="DR921" s="40"/>
      <c r="DS921" s="40"/>
      <c r="DT921" s="40"/>
      <c r="DU921" s="40"/>
      <c r="DV921" s="40"/>
      <c r="DW921" s="40"/>
      <c r="DX921" s="40"/>
      <c r="DY921" s="40"/>
      <c r="DZ921" s="40"/>
      <c r="EA921" s="40"/>
      <c r="EB921" s="40"/>
      <c r="EC921" s="40"/>
      <c r="ED921" s="40"/>
      <c r="EE921" s="40"/>
      <c r="EF921" s="40"/>
      <c r="EG921" s="40"/>
      <c r="EH921" s="40"/>
      <c r="EI921" s="40"/>
      <c r="EJ921" s="40"/>
      <c r="EK921" s="40"/>
      <c r="EL921" s="40"/>
      <c r="EM921" s="40"/>
      <c r="EN921" s="40"/>
      <c r="EO921" s="40"/>
      <c r="EP921" s="40"/>
      <c r="EQ921" s="40"/>
      <c r="ER921" s="40"/>
      <c r="ES921" s="40"/>
      <c r="ET921" s="40"/>
      <c r="EU921" s="40"/>
      <c r="EV921" s="40"/>
      <c r="EW921" s="40"/>
      <c r="EX921" s="40"/>
      <c r="EY921" s="40"/>
      <c r="EZ921" s="40"/>
      <c r="FA921" s="40"/>
      <c r="FB921" s="40"/>
      <c r="FC921" s="40"/>
      <c r="FD921" s="40"/>
      <c r="FE921" s="40"/>
      <c r="FF921" s="40"/>
      <c r="FG921" s="40"/>
      <c r="FH921" s="40"/>
      <c r="FI921" s="40"/>
      <c r="FJ921" s="40"/>
      <c r="FK921" s="40"/>
      <c r="FL921" s="40"/>
      <c r="FM921" s="40"/>
      <c r="FN921" s="40"/>
      <c r="FO921" s="40"/>
      <c r="FP921" s="40"/>
      <c r="FQ921" s="40"/>
      <c r="FR921" s="40"/>
      <c r="FS921" s="40"/>
      <c r="FT921" s="40"/>
      <c r="FU921" s="40"/>
      <c r="FV921" s="40"/>
      <c r="FW921" s="40"/>
      <c r="FX921" s="40"/>
      <c r="FY921" s="40"/>
      <c r="FZ921" s="40"/>
      <c r="GA921" s="40"/>
      <c r="GB921" s="40"/>
      <c r="GC921" s="40"/>
      <c r="GD921" s="40"/>
      <c r="GE921" s="40"/>
      <c r="GF921" s="40"/>
      <c r="GG921" s="40"/>
      <c r="GH921" s="40"/>
      <c r="GI921" s="40"/>
      <c r="GJ921" s="40"/>
      <c r="GK921" s="40"/>
      <c r="GL921" s="40"/>
      <c r="GM921" s="40"/>
      <c r="GN921" s="40"/>
      <c r="GO921" s="40"/>
      <c r="GP921" s="40"/>
      <c r="GQ921" s="40"/>
      <c r="GR921" s="40"/>
      <c r="GS921" s="40"/>
      <c r="GT921" s="40"/>
      <c r="GU921" s="40"/>
      <c r="GV921" s="40"/>
      <c r="GW921" s="40"/>
      <c r="GX921" s="40"/>
      <c r="GY921" s="40"/>
      <c r="GZ921" s="40"/>
      <c r="HA921" s="40"/>
      <c r="HB921" s="40"/>
      <c r="HC921" s="40"/>
      <c r="HD921" s="40"/>
      <c r="HE921" s="40"/>
      <c r="HF921" s="40"/>
      <c r="HG921" s="40"/>
      <c r="HH921" s="40"/>
      <c r="HI921" s="40"/>
      <c r="HJ921" s="40"/>
      <c r="HK921" s="40"/>
      <c r="HL921" s="40"/>
      <c r="HM921" s="40"/>
      <c r="HN921" s="40"/>
      <c r="HO921" s="40"/>
      <c r="HP921" s="40"/>
      <c r="HQ921" s="40"/>
      <c r="HR921" s="40"/>
      <c r="HS921" s="40"/>
      <c r="HT921" s="40"/>
      <c r="HU921" s="40"/>
      <c r="HV921" s="40"/>
      <c r="HW921" s="40"/>
      <c r="HX921" s="40"/>
      <c r="HY921" s="40"/>
      <c r="HZ921" s="40"/>
      <c r="IA921" s="40"/>
      <c r="IB921" s="39"/>
      <c r="IC921" s="40"/>
      <c r="ID921" s="40"/>
      <c r="IE921" s="40"/>
      <c r="IF921" s="40"/>
      <c r="IG921" s="40"/>
      <c r="IH921" s="40"/>
      <c r="II921" s="40"/>
    </row>
    <row r="922" spans="2:243" s="44" customFormat="1" ht="63" x14ac:dyDescent="0.25">
      <c r="B922" s="177"/>
      <c r="C922" s="34">
        <v>288</v>
      </c>
      <c r="D922" s="35" t="s">
        <v>2834</v>
      </c>
      <c r="E922" s="35" t="s">
        <v>1885</v>
      </c>
      <c r="F922" s="35" t="s">
        <v>1870</v>
      </c>
      <c r="G922" s="35" t="s">
        <v>4436</v>
      </c>
      <c r="H922" s="37">
        <v>42009</v>
      </c>
      <c r="I922" s="133">
        <v>105575</v>
      </c>
      <c r="J922" s="38">
        <v>42009</v>
      </c>
      <c r="K922" s="42" t="s">
        <v>2453</v>
      </c>
      <c r="IB922" s="40"/>
      <c r="IC922" s="40"/>
      <c r="ID922" s="40"/>
      <c r="IE922" s="40"/>
      <c r="IF922" s="40"/>
      <c r="IG922" s="40"/>
      <c r="IH922" s="40"/>
      <c r="II922" s="40"/>
    </row>
    <row r="923" spans="2:243" s="44" customFormat="1" ht="47.25" x14ac:dyDescent="0.25">
      <c r="B923" s="177"/>
      <c r="C923" s="34">
        <v>289</v>
      </c>
      <c r="D923" s="46" t="s">
        <v>2861</v>
      </c>
      <c r="E923" s="41" t="s">
        <v>782</v>
      </c>
      <c r="F923" s="47" t="s">
        <v>783</v>
      </c>
      <c r="G923" s="151" t="s">
        <v>4437</v>
      </c>
      <c r="H923" s="152">
        <v>42010</v>
      </c>
      <c r="I923" s="142">
        <v>60000</v>
      </c>
      <c r="J923" s="50">
        <v>42010</v>
      </c>
      <c r="K923" s="42" t="s">
        <v>2367</v>
      </c>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c r="AQ923" s="40"/>
      <c r="AR923" s="40"/>
      <c r="AS923" s="40"/>
      <c r="AT923" s="40"/>
      <c r="AU923" s="40"/>
      <c r="AV923" s="40"/>
      <c r="AW923" s="40"/>
      <c r="AX923" s="40"/>
      <c r="AY923" s="40"/>
      <c r="AZ923" s="40"/>
      <c r="BA923" s="40"/>
      <c r="BB923" s="40"/>
      <c r="BC923" s="40"/>
      <c r="BD923" s="40"/>
      <c r="BE923" s="40"/>
      <c r="BF923" s="40"/>
      <c r="BG923" s="40"/>
      <c r="BH923" s="40"/>
      <c r="BI923" s="40"/>
      <c r="BJ923" s="40"/>
      <c r="BK923" s="40"/>
      <c r="BL923" s="40"/>
      <c r="BM923" s="40"/>
      <c r="BN923" s="40"/>
      <c r="BO923" s="40"/>
      <c r="BP923" s="40"/>
      <c r="BQ923" s="40"/>
      <c r="BR923" s="40"/>
      <c r="BS923" s="40"/>
      <c r="BT923" s="40"/>
      <c r="BU923" s="40"/>
      <c r="BV923" s="40"/>
      <c r="BW923" s="40"/>
      <c r="BX923" s="40"/>
      <c r="BY923" s="40"/>
      <c r="BZ923" s="40"/>
      <c r="CA923" s="40"/>
      <c r="CB923" s="40"/>
      <c r="CC923" s="40"/>
      <c r="CD923" s="40"/>
      <c r="CE923" s="40"/>
      <c r="CF923" s="40"/>
      <c r="CG923" s="40"/>
      <c r="CH923" s="40"/>
      <c r="CI923" s="40"/>
      <c r="CJ923" s="40"/>
      <c r="CK923" s="40"/>
      <c r="CL923" s="40"/>
      <c r="CM923" s="40"/>
      <c r="CN923" s="40"/>
      <c r="CO923" s="40"/>
      <c r="CP923" s="40"/>
      <c r="CQ923" s="40"/>
      <c r="CR923" s="40"/>
      <c r="CS923" s="40"/>
      <c r="CT923" s="40"/>
      <c r="CU923" s="40"/>
      <c r="CV923" s="40"/>
      <c r="CW923" s="40"/>
      <c r="CX923" s="40"/>
      <c r="CY923" s="40"/>
      <c r="CZ923" s="40"/>
      <c r="DA923" s="40"/>
      <c r="DB923" s="40"/>
      <c r="DC923" s="40"/>
      <c r="DD923" s="40"/>
      <c r="DE923" s="40"/>
      <c r="DF923" s="40"/>
      <c r="DG923" s="40"/>
      <c r="DH923" s="40"/>
      <c r="DI923" s="40"/>
      <c r="DJ923" s="40"/>
      <c r="DK923" s="40"/>
      <c r="DL923" s="40"/>
      <c r="DM923" s="40"/>
      <c r="DN923" s="40"/>
      <c r="DO923" s="40"/>
      <c r="DP923" s="40"/>
      <c r="DQ923" s="40"/>
      <c r="DR923" s="40"/>
      <c r="DS923" s="40"/>
      <c r="DT923" s="40"/>
      <c r="DU923" s="40"/>
      <c r="DV923" s="40"/>
      <c r="DW923" s="40"/>
      <c r="DX923" s="40"/>
      <c r="DY923" s="40"/>
      <c r="DZ923" s="40"/>
      <c r="EA923" s="40"/>
      <c r="EB923" s="40"/>
      <c r="EC923" s="40"/>
      <c r="ED923" s="40"/>
      <c r="EE923" s="40"/>
      <c r="EF923" s="40"/>
      <c r="EG923" s="40"/>
      <c r="EH923" s="40"/>
      <c r="EI923" s="40"/>
      <c r="EJ923" s="40"/>
      <c r="EK923" s="40"/>
      <c r="EL923" s="40"/>
      <c r="EM923" s="40"/>
      <c r="EN923" s="40"/>
      <c r="EO923" s="40"/>
      <c r="EP923" s="40"/>
      <c r="EQ923" s="40"/>
      <c r="ER923" s="40"/>
      <c r="ES923" s="40"/>
      <c r="ET923" s="40"/>
      <c r="EU923" s="40"/>
      <c r="EV923" s="40"/>
      <c r="EW923" s="40"/>
      <c r="EX923" s="40"/>
      <c r="EY923" s="40"/>
      <c r="EZ923" s="40"/>
      <c r="FA923" s="40"/>
      <c r="FB923" s="40"/>
      <c r="FC923" s="40"/>
      <c r="FD923" s="40"/>
      <c r="FE923" s="40"/>
      <c r="FF923" s="40"/>
      <c r="FG923" s="40"/>
      <c r="FH923" s="40"/>
      <c r="FI923" s="40"/>
      <c r="FJ923" s="40"/>
      <c r="FK923" s="40"/>
      <c r="FL923" s="40"/>
      <c r="FM923" s="40"/>
      <c r="FN923" s="40"/>
      <c r="FO923" s="40"/>
      <c r="FP923" s="40"/>
      <c r="FQ923" s="40"/>
      <c r="FR923" s="40"/>
      <c r="FS923" s="40"/>
      <c r="FT923" s="40"/>
      <c r="FU923" s="40"/>
      <c r="FV923" s="40"/>
      <c r="FW923" s="40"/>
      <c r="FX923" s="40"/>
      <c r="FY923" s="40"/>
      <c r="FZ923" s="40"/>
      <c r="GA923" s="40"/>
      <c r="GB923" s="40"/>
      <c r="GC923" s="40"/>
      <c r="GD923" s="40"/>
      <c r="GE923" s="40"/>
      <c r="GF923" s="40"/>
      <c r="GG923" s="40"/>
      <c r="GH923" s="40"/>
      <c r="GI923" s="40"/>
      <c r="GJ923" s="40"/>
      <c r="GK923" s="40"/>
      <c r="GL923" s="40"/>
      <c r="GM923" s="40"/>
      <c r="GN923" s="40"/>
      <c r="GO923" s="40"/>
      <c r="GP923" s="40"/>
      <c r="GQ923" s="40"/>
      <c r="GR923" s="40"/>
      <c r="GS923" s="40"/>
      <c r="GT923" s="40"/>
      <c r="GU923" s="40"/>
      <c r="GV923" s="40"/>
      <c r="GW923" s="40"/>
      <c r="GX923" s="40"/>
      <c r="GY923" s="40"/>
      <c r="GZ923" s="40"/>
      <c r="HA923" s="40"/>
      <c r="HB923" s="40"/>
      <c r="HC923" s="40"/>
      <c r="HD923" s="40"/>
      <c r="HE923" s="40"/>
      <c r="HF923" s="40"/>
      <c r="HG923" s="40"/>
      <c r="HH923" s="40"/>
      <c r="HI923" s="40"/>
      <c r="HJ923" s="40"/>
      <c r="HK923" s="40"/>
      <c r="HL923" s="40"/>
      <c r="HM923" s="40"/>
      <c r="HN923" s="40"/>
      <c r="HO923" s="40"/>
      <c r="HP923" s="40"/>
      <c r="HQ923" s="40"/>
      <c r="HR923" s="40"/>
      <c r="HS923" s="40"/>
      <c r="HT923" s="40"/>
      <c r="HU923" s="40"/>
      <c r="HV923" s="40"/>
      <c r="HW923" s="40"/>
      <c r="HX923" s="40"/>
      <c r="HY923" s="40"/>
      <c r="HZ923" s="40"/>
      <c r="IA923" s="40"/>
      <c r="IB923" s="40"/>
      <c r="IC923" s="40"/>
      <c r="ID923" s="40"/>
      <c r="IE923" s="40"/>
      <c r="IF923" s="40"/>
      <c r="IG923" s="40"/>
      <c r="IH923" s="40"/>
      <c r="II923" s="40"/>
    </row>
    <row r="924" spans="2:243" s="44" customFormat="1" ht="78.75" x14ac:dyDescent="0.25">
      <c r="B924" s="177"/>
      <c r="C924" s="34">
        <v>290</v>
      </c>
      <c r="D924" s="46" t="s">
        <v>2861</v>
      </c>
      <c r="E924" s="41" t="s">
        <v>67</v>
      </c>
      <c r="F924" s="47" t="s">
        <v>424</v>
      </c>
      <c r="G924" s="48" t="s">
        <v>425</v>
      </c>
      <c r="H924" s="49">
        <v>40987</v>
      </c>
      <c r="I924" s="142">
        <v>2533000</v>
      </c>
      <c r="J924" s="50">
        <v>42010</v>
      </c>
      <c r="K924" s="42" t="s">
        <v>2454</v>
      </c>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c r="AQ924" s="40"/>
      <c r="AR924" s="40"/>
      <c r="AS924" s="40"/>
      <c r="AT924" s="40"/>
      <c r="AU924" s="40"/>
      <c r="AV924" s="40"/>
      <c r="AW924" s="40"/>
      <c r="AX924" s="40"/>
      <c r="AY924" s="40"/>
      <c r="AZ924" s="40"/>
      <c r="BA924" s="40"/>
      <c r="BB924" s="40"/>
      <c r="BC924" s="40"/>
      <c r="BD924" s="40"/>
      <c r="BE924" s="40"/>
      <c r="BF924" s="40"/>
      <c r="BG924" s="40"/>
      <c r="BH924" s="40"/>
      <c r="BI924" s="40"/>
      <c r="BJ924" s="40"/>
      <c r="BK924" s="40"/>
      <c r="BL924" s="40"/>
      <c r="BM924" s="40"/>
      <c r="BN924" s="40"/>
      <c r="BO924" s="40"/>
      <c r="BP924" s="40"/>
      <c r="BQ924" s="40"/>
      <c r="BR924" s="40"/>
      <c r="BS924" s="40"/>
      <c r="BT924" s="40"/>
      <c r="BU924" s="40"/>
      <c r="BV924" s="40"/>
      <c r="BW924" s="40"/>
      <c r="BX924" s="40"/>
      <c r="BY924" s="40"/>
      <c r="BZ924" s="40"/>
      <c r="CA924" s="40"/>
      <c r="CB924" s="40"/>
      <c r="CC924" s="40"/>
      <c r="CD924" s="40"/>
      <c r="CE924" s="40"/>
      <c r="CF924" s="40"/>
      <c r="CG924" s="40"/>
      <c r="CH924" s="40"/>
      <c r="CI924" s="40"/>
      <c r="CJ924" s="40"/>
      <c r="CK924" s="40"/>
      <c r="CL924" s="40"/>
      <c r="CM924" s="40"/>
      <c r="CN924" s="40"/>
      <c r="CO924" s="40"/>
      <c r="CP924" s="40"/>
      <c r="CQ924" s="40"/>
      <c r="CR924" s="40"/>
      <c r="CS924" s="40"/>
      <c r="CT924" s="40"/>
      <c r="CU924" s="40"/>
      <c r="CV924" s="40"/>
      <c r="CW924" s="40"/>
      <c r="CX924" s="40"/>
      <c r="CY924" s="40"/>
      <c r="CZ924" s="40"/>
      <c r="DA924" s="40"/>
      <c r="DB924" s="40"/>
      <c r="DC924" s="40"/>
      <c r="DD924" s="40"/>
      <c r="DE924" s="40"/>
      <c r="DF924" s="40"/>
      <c r="DG924" s="40"/>
      <c r="DH924" s="40"/>
      <c r="DI924" s="40"/>
      <c r="DJ924" s="40"/>
      <c r="DK924" s="40"/>
      <c r="DL924" s="40"/>
      <c r="DM924" s="40"/>
      <c r="DN924" s="40"/>
      <c r="DO924" s="40"/>
      <c r="DP924" s="40"/>
      <c r="DQ924" s="40"/>
      <c r="DR924" s="40"/>
      <c r="DS924" s="40"/>
      <c r="DT924" s="40"/>
      <c r="DU924" s="40"/>
      <c r="DV924" s="40"/>
      <c r="DW924" s="40"/>
      <c r="DX924" s="40"/>
      <c r="DY924" s="40"/>
      <c r="DZ924" s="40"/>
      <c r="EA924" s="40"/>
      <c r="EB924" s="40"/>
      <c r="EC924" s="40"/>
      <c r="ED924" s="40"/>
      <c r="EE924" s="40"/>
      <c r="EF924" s="40"/>
      <c r="EG924" s="40"/>
      <c r="EH924" s="40"/>
      <c r="EI924" s="40"/>
      <c r="EJ924" s="40"/>
      <c r="EK924" s="40"/>
      <c r="EL924" s="40"/>
      <c r="EM924" s="40"/>
      <c r="EN924" s="40"/>
      <c r="EO924" s="40"/>
      <c r="EP924" s="40"/>
      <c r="EQ924" s="40"/>
      <c r="ER924" s="40"/>
      <c r="ES924" s="40"/>
      <c r="ET924" s="40"/>
      <c r="EU924" s="40"/>
      <c r="EV924" s="40"/>
      <c r="EW924" s="40"/>
      <c r="EX924" s="40"/>
      <c r="EY924" s="40"/>
      <c r="EZ924" s="40"/>
      <c r="FA924" s="40"/>
      <c r="FB924" s="40"/>
      <c r="FC924" s="40"/>
      <c r="FD924" s="40"/>
      <c r="FE924" s="40"/>
      <c r="FF924" s="40"/>
      <c r="FG924" s="40"/>
      <c r="FH924" s="40"/>
      <c r="FI924" s="40"/>
      <c r="FJ924" s="40"/>
      <c r="FK924" s="40"/>
      <c r="FL924" s="40"/>
      <c r="FM924" s="40"/>
      <c r="FN924" s="40"/>
      <c r="FO924" s="40"/>
      <c r="FP924" s="40"/>
      <c r="FQ924" s="40"/>
      <c r="FR924" s="40"/>
      <c r="FS924" s="40"/>
      <c r="FT924" s="40"/>
      <c r="FU924" s="40"/>
      <c r="FV924" s="40"/>
      <c r="FW924" s="40"/>
      <c r="FX924" s="40"/>
      <c r="FY924" s="40"/>
      <c r="FZ924" s="40"/>
      <c r="GA924" s="40"/>
      <c r="GB924" s="40"/>
      <c r="GC924" s="40"/>
      <c r="GD924" s="40"/>
      <c r="GE924" s="40"/>
      <c r="GF924" s="40"/>
      <c r="GG924" s="40"/>
      <c r="GH924" s="40"/>
      <c r="GI924" s="40"/>
      <c r="GJ924" s="40"/>
      <c r="GK924" s="40"/>
      <c r="GL924" s="40"/>
      <c r="GM924" s="40"/>
      <c r="GN924" s="40"/>
      <c r="GO924" s="40"/>
      <c r="GP924" s="40"/>
      <c r="GQ924" s="40"/>
      <c r="GR924" s="40"/>
      <c r="GS924" s="40"/>
      <c r="GT924" s="40"/>
      <c r="GU924" s="40"/>
      <c r="GV924" s="40"/>
      <c r="GW924" s="40"/>
      <c r="GX924" s="40"/>
      <c r="GY924" s="40"/>
      <c r="GZ924" s="40"/>
      <c r="HA924" s="40"/>
      <c r="HB924" s="40"/>
      <c r="HC924" s="40"/>
      <c r="HD924" s="40"/>
      <c r="HE924" s="40"/>
      <c r="HF924" s="40"/>
      <c r="HG924" s="40"/>
      <c r="HH924" s="40"/>
      <c r="HI924" s="40"/>
      <c r="HJ924" s="40"/>
      <c r="HK924" s="40"/>
      <c r="HL924" s="40"/>
      <c r="HM924" s="40"/>
      <c r="HN924" s="40"/>
      <c r="HO924" s="40"/>
      <c r="HP924" s="40"/>
      <c r="HQ924" s="40"/>
      <c r="HR924" s="40"/>
      <c r="HS924" s="40"/>
      <c r="HT924" s="40"/>
      <c r="HU924" s="40"/>
      <c r="HV924" s="40"/>
      <c r="HW924" s="40"/>
      <c r="HX924" s="40"/>
      <c r="HY924" s="40"/>
      <c r="HZ924" s="40"/>
      <c r="IA924" s="40"/>
      <c r="IB924" s="33"/>
      <c r="IC924" s="40"/>
      <c r="ID924" s="40"/>
      <c r="IE924" s="40"/>
      <c r="IF924" s="40"/>
      <c r="IG924" s="40"/>
      <c r="IH924" s="40"/>
      <c r="II924" s="40"/>
    </row>
    <row r="925" spans="2:243" s="44" customFormat="1" ht="94.5" x14ac:dyDescent="0.25">
      <c r="B925" s="177"/>
      <c r="C925" s="34">
        <v>291</v>
      </c>
      <c r="D925" s="46" t="s">
        <v>2989</v>
      </c>
      <c r="E925" s="41" t="s">
        <v>47</v>
      </c>
      <c r="F925" s="47" t="s">
        <v>610</v>
      </c>
      <c r="G925" s="48" t="s">
        <v>611</v>
      </c>
      <c r="H925" s="49">
        <v>41054</v>
      </c>
      <c r="I925" s="142">
        <v>30188</v>
      </c>
      <c r="J925" s="50">
        <v>42010</v>
      </c>
      <c r="K925" s="42" t="s">
        <v>2036</v>
      </c>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c r="AN925" s="40"/>
      <c r="AO925" s="40"/>
      <c r="AP925" s="40"/>
      <c r="AQ925" s="40"/>
      <c r="AR925" s="40"/>
      <c r="AS925" s="40"/>
      <c r="AT925" s="40"/>
      <c r="AU925" s="40"/>
      <c r="AV925" s="40"/>
      <c r="AW925" s="40"/>
      <c r="AX925" s="40"/>
      <c r="AY925" s="40"/>
      <c r="AZ925" s="40"/>
      <c r="BA925" s="40"/>
      <c r="BB925" s="40"/>
      <c r="BC925" s="40"/>
      <c r="BD925" s="40"/>
      <c r="BE925" s="40"/>
      <c r="BF925" s="40"/>
      <c r="BG925" s="40"/>
      <c r="BH925" s="40"/>
      <c r="BI925" s="40"/>
      <c r="BJ925" s="40"/>
      <c r="BK925" s="40"/>
      <c r="BL925" s="40"/>
      <c r="BM925" s="40"/>
      <c r="BN925" s="40"/>
      <c r="BO925" s="40"/>
      <c r="BP925" s="40"/>
      <c r="BQ925" s="40"/>
      <c r="BR925" s="40"/>
      <c r="BS925" s="40"/>
      <c r="BT925" s="40"/>
      <c r="BU925" s="40"/>
      <c r="BV925" s="40"/>
      <c r="BW925" s="40"/>
      <c r="BX925" s="40"/>
      <c r="BY925" s="40"/>
      <c r="BZ925" s="40"/>
      <c r="CA925" s="40"/>
      <c r="CB925" s="40"/>
      <c r="CC925" s="40"/>
      <c r="CD925" s="40"/>
      <c r="CE925" s="40"/>
      <c r="CF925" s="40"/>
      <c r="CG925" s="40"/>
      <c r="CH925" s="40"/>
      <c r="CI925" s="40"/>
      <c r="CJ925" s="40"/>
      <c r="CK925" s="40"/>
      <c r="CL925" s="40"/>
      <c r="CM925" s="40"/>
      <c r="CN925" s="40"/>
      <c r="CO925" s="40"/>
      <c r="CP925" s="40"/>
      <c r="CQ925" s="40"/>
      <c r="CR925" s="40"/>
      <c r="CS925" s="40"/>
      <c r="CT925" s="40"/>
      <c r="CU925" s="40"/>
      <c r="CV925" s="40"/>
      <c r="CW925" s="40"/>
      <c r="CX925" s="40"/>
      <c r="CY925" s="40"/>
      <c r="CZ925" s="40"/>
      <c r="DA925" s="40"/>
      <c r="DB925" s="40"/>
      <c r="DC925" s="40"/>
      <c r="DD925" s="40"/>
      <c r="DE925" s="40"/>
      <c r="DF925" s="40"/>
      <c r="DG925" s="40"/>
      <c r="DH925" s="40"/>
      <c r="DI925" s="40"/>
      <c r="DJ925" s="40"/>
      <c r="DK925" s="40"/>
      <c r="DL925" s="40"/>
      <c r="DM925" s="40"/>
      <c r="DN925" s="40"/>
      <c r="DO925" s="40"/>
      <c r="DP925" s="40"/>
      <c r="DQ925" s="40"/>
      <c r="DR925" s="40"/>
      <c r="DS925" s="40"/>
      <c r="DT925" s="40"/>
      <c r="DU925" s="40"/>
      <c r="DV925" s="40"/>
      <c r="DW925" s="40"/>
      <c r="DX925" s="40"/>
      <c r="DY925" s="40"/>
      <c r="DZ925" s="40"/>
      <c r="EA925" s="40"/>
      <c r="EB925" s="40"/>
      <c r="EC925" s="40"/>
      <c r="ED925" s="40"/>
      <c r="EE925" s="40"/>
      <c r="EF925" s="40"/>
      <c r="EG925" s="40"/>
      <c r="EH925" s="40"/>
      <c r="EI925" s="40"/>
      <c r="EJ925" s="40"/>
      <c r="EK925" s="40"/>
      <c r="EL925" s="40"/>
      <c r="EM925" s="40"/>
      <c r="EN925" s="40"/>
      <c r="EO925" s="40"/>
      <c r="EP925" s="40"/>
      <c r="EQ925" s="40"/>
      <c r="ER925" s="40"/>
      <c r="ES925" s="40"/>
      <c r="ET925" s="40"/>
      <c r="EU925" s="40"/>
      <c r="EV925" s="40"/>
      <c r="EW925" s="40"/>
      <c r="EX925" s="40"/>
      <c r="EY925" s="40"/>
      <c r="EZ925" s="40"/>
      <c r="FA925" s="40"/>
      <c r="FB925" s="40"/>
      <c r="FC925" s="40"/>
      <c r="FD925" s="40"/>
      <c r="FE925" s="40"/>
      <c r="FF925" s="40"/>
      <c r="FG925" s="40"/>
      <c r="FH925" s="40"/>
      <c r="FI925" s="40"/>
      <c r="FJ925" s="40"/>
      <c r="FK925" s="40"/>
      <c r="FL925" s="40"/>
      <c r="FM925" s="40"/>
      <c r="FN925" s="40"/>
      <c r="FO925" s="40"/>
      <c r="FP925" s="40"/>
      <c r="FQ925" s="40"/>
      <c r="FR925" s="40"/>
      <c r="FS925" s="40"/>
      <c r="FT925" s="40"/>
      <c r="FU925" s="40"/>
      <c r="FV925" s="40"/>
      <c r="FW925" s="40"/>
      <c r="FX925" s="40"/>
      <c r="FY925" s="40"/>
      <c r="FZ925" s="40"/>
      <c r="GA925" s="40"/>
      <c r="GB925" s="40"/>
      <c r="GC925" s="40"/>
      <c r="GD925" s="40"/>
      <c r="GE925" s="40"/>
      <c r="GF925" s="40"/>
      <c r="GG925" s="40"/>
      <c r="GH925" s="40"/>
      <c r="GI925" s="40"/>
      <c r="GJ925" s="40"/>
      <c r="GK925" s="40"/>
      <c r="GL925" s="40"/>
      <c r="GM925" s="40"/>
      <c r="GN925" s="40"/>
      <c r="GO925" s="40"/>
      <c r="GP925" s="40"/>
      <c r="GQ925" s="40"/>
      <c r="GR925" s="40"/>
      <c r="GS925" s="40"/>
      <c r="GT925" s="40"/>
      <c r="GU925" s="40"/>
      <c r="GV925" s="40"/>
      <c r="GW925" s="40"/>
      <c r="GX925" s="40"/>
      <c r="GY925" s="40"/>
      <c r="GZ925" s="40"/>
      <c r="HA925" s="40"/>
      <c r="HB925" s="40"/>
      <c r="HC925" s="40"/>
      <c r="HD925" s="40"/>
      <c r="HE925" s="40"/>
      <c r="HF925" s="40"/>
      <c r="HG925" s="40"/>
      <c r="HH925" s="40"/>
      <c r="HI925" s="40"/>
      <c r="HJ925" s="40"/>
      <c r="HK925" s="40"/>
      <c r="HL925" s="40"/>
      <c r="HM925" s="40"/>
      <c r="HN925" s="40"/>
      <c r="HO925" s="40"/>
      <c r="HP925" s="40"/>
      <c r="HQ925" s="40"/>
      <c r="HR925" s="40"/>
      <c r="HS925" s="40"/>
      <c r="HT925" s="40"/>
      <c r="HU925" s="40"/>
      <c r="HV925" s="40"/>
      <c r="HW925" s="40"/>
      <c r="HX925" s="40"/>
      <c r="HY925" s="40"/>
      <c r="HZ925" s="40"/>
      <c r="IA925" s="40"/>
      <c r="IB925" s="40"/>
      <c r="IC925" s="40"/>
      <c r="ID925" s="40"/>
      <c r="IE925" s="40"/>
      <c r="IF925" s="40"/>
      <c r="IG925" s="40"/>
      <c r="IH925" s="40"/>
      <c r="II925" s="40"/>
    </row>
    <row r="926" spans="2:243" s="44" customFormat="1" ht="63" x14ac:dyDescent="0.25">
      <c r="B926" s="177"/>
      <c r="C926" s="34">
        <v>292</v>
      </c>
      <c r="D926" s="46" t="s">
        <v>3110</v>
      </c>
      <c r="E926" s="41" t="s">
        <v>15</v>
      </c>
      <c r="F926" s="47" t="s">
        <v>146</v>
      </c>
      <c r="G926" s="48" t="s">
        <v>147</v>
      </c>
      <c r="H926" s="49">
        <v>41240</v>
      </c>
      <c r="I926" s="142">
        <v>683716</v>
      </c>
      <c r="J926" s="50">
        <v>42011</v>
      </c>
      <c r="K926" s="42" t="s">
        <v>2455</v>
      </c>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c r="AK926" s="40"/>
      <c r="AL926" s="40"/>
      <c r="AM926" s="40"/>
      <c r="AN926" s="40"/>
      <c r="AO926" s="40"/>
      <c r="AP926" s="40"/>
      <c r="AQ926" s="40"/>
      <c r="AR926" s="40"/>
      <c r="AS926" s="40"/>
      <c r="AT926" s="40"/>
      <c r="AU926" s="40"/>
      <c r="AV926" s="40"/>
      <c r="AW926" s="40"/>
      <c r="AX926" s="40"/>
      <c r="AY926" s="40"/>
      <c r="AZ926" s="40"/>
      <c r="BA926" s="40"/>
      <c r="BB926" s="40"/>
      <c r="BC926" s="40"/>
      <c r="BD926" s="40"/>
      <c r="BE926" s="40"/>
      <c r="BF926" s="40"/>
      <c r="BG926" s="40"/>
      <c r="BH926" s="40"/>
      <c r="BI926" s="40"/>
      <c r="BJ926" s="40"/>
      <c r="BK926" s="40"/>
      <c r="BL926" s="40"/>
      <c r="BM926" s="40"/>
      <c r="BN926" s="40"/>
      <c r="BO926" s="40"/>
      <c r="BP926" s="40"/>
      <c r="BQ926" s="40"/>
      <c r="BR926" s="40"/>
      <c r="BS926" s="40"/>
      <c r="BT926" s="40"/>
      <c r="BU926" s="40"/>
      <c r="BV926" s="40"/>
      <c r="BW926" s="40"/>
      <c r="BX926" s="40"/>
      <c r="BY926" s="40"/>
      <c r="BZ926" s="40"/>
      <c r="CA926" s="40"/>
      <c r="CB926" s="40"/>
      <c r="CC926" s="40"/>
      <c r="CD926" s="40"/>
      <c r="CE926" s="40"/>
      <c r="CF926" s="40"/>
      <c r="CG926" s="40"/>
      <c r="CH926" s="40"/>
      <c r="CI926" s="40"/>
      <c r="CJ926" s="40"/>
      <c r="CK926" s="40"/>
      <c r="CL926" s="40"/>
      <c r="CM926" s="40"/>
      <c r="CN926" s="40"/>
      <c r="CO926" s="40"/>
      <c r="CP926" s="40"/>
      <c r="CQ926" s="40"/>
      <c r="CR926" s="40"/>
      <c r="CS926" s="40"/>
      <c r="CT926" s="40"/>
      <c r="CU926" s="40"/>
      <c r="CV926" s="40"/>
      <c r="CW926" s="40"/>
      <c r="CX926" s="40"/>
      <c r="CY926" s="40"/>
      <c r="CZ926" s="40"/>
      <c r="DA926" s="40"/>
      <c r="DB926" s="40"/>
      <c r="DC926" s="40"/>
      <c r="DD926" s="40"/>
      <c r="DE926" s="40"/>
      <c r="DF926" s="40"/>
      <c r="DG926" s="40"/>
      <c r="DH926" s="40"/>
      <c r="DI926" s="40"/>
      <c r="DJ926" s="40"/>
      <c r="DK926" s="40"/>
      <c r="DL926" s="40"/>
      <c r="DM926" s="40"/>
      <c r="DN926" s="40"/>
      <c r="DO926" s="40"/>
      <c r="DP926" s="40"/>
      <c r="DQ926" s="40"/>
      <c r="DR926" s="40"/>
      <c r="DS926" s="40"/>
      <c r="DT926" s="40"/>
      <c r="DU926" s="40"/>
      <c r="DV926" s="40"/>
      <c r="DW926" s="40"/>
      <c r="DX926" s="40"/>
      <c r="DY926" s="40"/>
      <c r="DZ926" s="40"/>
      <c r="EA926" s="40"/>
      <c r="EB926" s="40"/>
      <c r="EC926" s="40"/>
      <c r="ED926" s="40"/>
      <c r="EE926" s="40"/>
      <c r="EF926" s="40"/>
      <c r="EG926" s="40"/>
      <c r="EH926" s="40"/>
      <c r="EI926" s="40"/>
      <c r="EJ926" s="40"/>
      <c r="EK926" s="40"/>
      <c r="EL926" s="40"/>
      <c r="EM926" s="40"/>
      <c r="EN926" s="40"/>
      <c r="EO926" s="40"/>
      <c r="EP926" s="40"/>
      <c r="EQ926" s="40"/>
      <c r="ER926" s="40"/>
      <c r="ES926" s="40"/>
      <c r="ET926" s="40"/>
      <c r="EU926" s="40"/>
      <c r="EV926" s="40"/>
      <c r="EW926" s="40"/>
      <c r="EX926" s="40"/>
      <c r="EY926" s="40"/>
      <c r="EZ926" s="40"/>
      <c r="FA926" s="40"/>
      <c r="FB926" s="40"/>
      <c r="FC926" s="40"/>
      <c r="FD926" s="40"/>
      <c r="FE926" s="40"/>
      <c r="FF926" s="40"/>
      <c r="FG926" s="40"/>
      <c r="FH926" s="40"/>
      <c r="FI926" s="40"/>
      <c r="FJ926" s="40"/>
      <c r="FK926" s="40"/>
      <c r="FL926" s="40"/>
      <c r="FM926" s="40"/>
      <c r="FN926" s="40"/>
      <c r="FO926" s="40"/>
      <c r="FP926" s="40"/>
      <c r="FQ926" s="40"/>
      <c r="FR926" s="40"/>
      <c r="FS926" s="40"/>
      <c r="FT926" s="40"/>
      <c r="FU926" s="40"/>
      <c r="FV926" s="40"/>
      <c r="FW926" s="40"/>
      <c r="FX926" s="40"/>
      <c r="FY926" s="40"/>
      <c r="FZ926" s="40"/>
      <c r="GA926" s="40"/>
      <c r="GB926" s="40"/>
      <c r="GC926" s="40"/>
      <c r="GD926" s="40"/>
      <c r="GE926" s="40"/>
      <c r="GF926" s="40"/>
      <c r="GG926" s="40"/>
      <c r="GH926" s="40"/>
      <c r="GI926" s="40"/>
      <c r="GJ926" s="40"/>
      <c r="GK926" s="40"/>
      <c r="GL926" s="40"/>
      <c r="GM926" s="40"/>
      <c r="GN926" s="40"/>
      <c r="GO926" s="40"/>
      <c r="GP926" s="40"/>
      <c r="GQ926" s="40"/>
      <c r="GR926" s="40"/>
      <c r="GS926" s="40"/>
      <c r="GT926" s="40"/>
      <c r="GU926" s="40"/>
      <c r="GV926" s="40"/>
      <c r="GW926" s="40"/>
      <c r="GX926" s="40"/>
      <c r="GY926" s="40"/>
      <c r="GZ926" s="40"/>
      <c r="HA926" s="40"/>
      <c r="HB926" s="40"/>
      <c r="HC926" s="40"/>
      <c r="HD926" s="40"/>
      <c r="HE926" s="40"/>
      <c r="HF926" s="40"/>
      <c r="HG926" s="40"/>
      <c r="HH926" s="40"/>
      <c r="HI926" s="40"/>
      <c r="HJ926" s="40"/>
      <c r="HK926" s="40"/>
      <c r="HL926" s="40"/>
      <c r="HM926" s="40"/>
      <c r="HN926" s="40"/>
      <c r="HO926" s="40"/>
      <c r="HP926" s="40"/>
      <c r="HQ926" s="40"/>
      <c r="HR926" s="40"/>
      <c r="HS926" s="40"/>
      <c r="HT926" s="40"/>
      <c r="HU926" s="40"/>
      <c r="HV926" s="40"/>
      <c r="HW926" s="40"/>
      <c r="HX926" s="40"/>
      <c r="HY926" s="40"/>
      <c r="HZ926" s="40"/>
      <c r="IA926" s="40"/>
      <c r="IB926" s="39"/>
      <c r="IC926" s="40"/>
      <c r="ID926" s="40"/>
      <c r="IE926" s="40"/>
      <c r="IF926" s="40"/>
      <c r="IG926" s="40"/>
      <c r="IH926" s="40"/>
      <c r="II926" s="40"/>
    </row>
    <row r="927" spans="2:243" s="44" customFormat="1" ht="63" x14ac:dyDescent="0.25">
      <c r="B927" s="177"/>
      <c r="C927" s="34">
        <v>293</v>
      </c>
      <c r="D927" s="35" t="s">
        <v>3017</v>
      </c>
      <c r="E927" s="35" t="s">
        <v>1248</v>
      </c>
      <c r="F927" s="35" t="s">
        <v>1225</v>
      </c>
      <c r="G927" s="35" t="s">
        <v>4438</v>
      </c>
      <c r="H927" s="37">
        <v>42011</v>
      </c>
      <c r="I927" s="133">
        <v>300672</v>
      </c>
      <c r="J927" s="38">
        <v>42011</v>
      </c>
      <c r="K927" s="42" t="s">
        <v>2456</v>
      </c>
    </row>
    <row r="928" spans="2:243" s="44" customFormat="1" ht="78.75" x14ac:dyDescent="0.25">
      <c r="B928" s="177"/>
      <c r="C928" s="34">
        <v>294</v>
      </c>
      <c r="D928" s="46" t="s">
        <v>3036</v>
      </c>
      <c r="E928" s="41" t="s">
        <v>624</v>
      </c>
      <c r="F928" s="47" t="s">
        <v>625</v>
      </c>
      <c r="G928" s="48" t="s">
        <v>626</v>
      </c>
      <c r="H928" s="49">
        <v>41255</v>
      </c>
      <c r="I928" s="142">
        <v>713150</v>
      </c>
      <c r="J928" s="50">
        <v>42011</v>
      </c>
      <c r="K928" s="42" t="s">
        <v>2457</v>
      </c>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c r="AK928" s="40"/>
      <c r="AL928" s="40"/>
      <c r="AM928" s="40"/>
      <c r="AN928" s="40"/>
      <c r="AO928" s="40"/>
      <c r="AP928" s="40"/>
      <c r="AQ928" s="40"/>
      <c r="AR928" s="40"/>
      <c r="AS928" s="40"/>
      <c r="AT928" s="40"/>
      <c r="AU928" s="40"/>
      <c r="AV928" s="40"/>
      <c r="AW928" s="40"/>
      <c r="AX928" s="40"/>
      <c r="AY928" s="40"/>
      <c r="AZ928" s="40"/>
      <c r="BA928" s="40"/>
      <c r="BB928" s="40"/>
      <c r="BC928" s="40"/>
      <c r="BD928" s="40"/>
      <c r="BE928" s="40"/>
      <c r="BF928" s="40"/>
      <c r="BG928" s="40"/>
      <c r="BH928" s="40"/>
      <c r="BI928" s="40"/>
      <c r="BJ928" s="40"/>
      <c r="BK928" s="40"/>
      <c r="BL928" s="40"/>
      <c r="BM928" s="40"/>
      <c r="BN928" s="40"/>
      <c r="BO928" s="40"/>
      <c r="BP928" s="40"/>
      <c r="BQ928" s="40"/>
      <c r="BR928" s="40"/>
      <c r="BS928" s="40"/>
      <c r="BT928" s="40"/>
      <c r="BU928" s="40"/>
      <c r="BV928" s="40"/>
      <c r="BW928" s="40"/>
      <c r="BX928" s="40"/>
      <c r="BY928" s="40"/>
      <c r="BZ928" s="40"/>
      <c r="CA928" s="40"/>
      <c r="CB928" s="40"/>
      <c r="CC928" s="40"/>
      <c r="CD928" s="40"/>
      <c r="CE928" s="40"/>
      <c r="CF928" s="40"/>
      <c r="CG928" s="40"/>
      <c r="CH928" s="40"/>
      <c r="CI928" s="40"/>
      <c r="CJ928" s="40"/>
      <c r="CK928" s="40"/>
      <c r="CL928" s="40"/>
      <c r="CM928" s="40"/>
      <c r="CN928" s="40"/>
      <c r="CO928" s="40"/>
      <c r="CP928" s="40"/>
      <c r="CQ928" s="40"/>
      <c r="CR928" s="40"/>
      <c r="CS928" s="40"/>
      <c r="CT928" s="40"/>
      <c r="CU928" s="40"/>
      <c r="CV928" s="40"/>
      <c r="CW928" s="40"/>
      <c r="CX928" s="40"/>
      <c r="CY928" s="40"/>
      <c r="CZ928" s="40"/>
      <c r="DA928" s="40"/>
      <c r="DB928" s="40"/>
      <c r="DC928" s="40"/>
      <c r="DD928" s="40"/>
      <c r="DE928" s="40"/>
      <c r="DF928" s="40"/>
      <c r="DG928" s="40"/>
      <c r="DH928" s="40"/>
      <c r="DI928" s="40"/>
      <c r="DJ928" s="40"/>
      <c r="DK928" s="40"/>
      <c r="DL928" s="40"/>
      <c r="DM928" s="40"/>
      <c r="DN928" s="40"/>
      <c r="DO928" s="40"/>
      <c r="DP928" s="40"/>
      <c r="DQ928" s="40"/>
      <c r="DR928" s="40"/>
      <c r="DS928" s="40"/>
      <c r="DT928" s="40"/>
      <c r="DU928" s="40"/>
      <c r="DV928" s="40"/>
      <c r="DW928" s="40"/>
      <c r="DX928" s="40"/>
      <c r="DY928" s="40"/>
      <c r="DZ928" s="40"/>
      <c r="EA928" s="40"/>
      <c r="EB928" s="40"/>
      <c r="EC928" s="40"/>
      <c r="ED928" s="40"/>
      <c r="EE928" s="40"/>
      <c r="EF928" s="40"/>
      <c r="EG928" s="40"/>
      <c r="EH928" s="40"/>
      <c r="EI928" s="40"/>
      <c r="EJ928" s="40"/>
      <c r="EK928" s="40"/>
      <c r="EL928" s="40"/>
      <c r="EM928" s="40"/>
      <c r="EN928" s="40"/>
      <c r="EO928" s="40"/>
      <c r="EP928" s="40"/>
      <c r="EQ928" s="40"/>
      <c r="ER928" s="40"/>
      <c r="ES928" s="40"/>
      <c r="ET928" s="40"/>
      <c r="EU928" s="40"/>
      <c r="EV928" s="40"/>
      <c r="EW928" s="40"/>
      <c r="EX928" s="40"/>
      <c r="EY928" s="40"/>
      <c r="EZ928" s="40"/>
      <c r="FA928" s="40"/>
      <c r="FB928" s="40"/>
      <c r="FC928" s="40"/>
      <c r="FD928" s="40"/>
      <c r="FE928" s="40"/>
      <c r="FF928" s="40"/>
      <c r="FG928" s="40"/>
      <c r="FH928" s="40"/>
      <c r="FI928" s="40"/>
      <c r="FJ928" s="40"/>
      <c r="FK928" s="40"/>
      <c r="FL928" s="40"/>
      <c r="FM928" s="40"/>
      <c r="FN928" s="40"/>
      <c r="FO928" s="40"/>
      <c r="FP928" s="40"/>
      <c r="FQ928" s="40"/>
      <c r="FR928" s="40"/>
      <c r="FS928" s="40"/>
      <c r="FT928" s="40"/>
      <c r="FU928" s="40"/>
      <c r="FV928" s="40"/>
      <c r="FW928" s="40"/>
      <c r="FX928" s="40"/>
      <c r="FY928" s="40"/>
      <c r="FZ928" s="40"/>
      <c r="GA928" s="40"/>
      <c r="GB928" s="40"/>
      <c r="GC928" s="40"/>
      <c r="GD928" s="40"/>
      <c r="GE928" s="40"/>
      <c r="GF928" s="40"/>
      <c r="GG928" s="40"/>
      <c r="GH928" s="40"/>
      <c r="GI928" s="40"/>
      <c r="GJ928" s="40"/>
      <c r="GK928" s="40"/>
      <c r="GL928" s="40"/>
      <c r="GM928" s="40"/>
      <c r="GN928" s="40"/>
      <c r="GO928" s="40"/>
      <c r="GP928" s="40"/>
      <c r="GQ928" s="40"/>
      <c r="GR928" s="40"/>
      <c r="GS928" s="40"/>
      <c r="GT928" s="40"/>
      <c r="GU928" s="40"/>
      <c r="GV928" s="40"/>
      <c r="GW928" s="40"/>
      <c r="GX928" s="40"/>
      <c r="GY928" s="40"/>
      <c r="GZ928" s="40"/>
      <c r="HA928" s="40"/>
      <c r="HB928" s="40"/>
      <c r="HC928" s="40"/>
      <c r="HD928" s="40"/>
      <c r="HE928" s="40"/>
      <c r="HF928" s="40"/>
      <c r="HG928" s="40"/>
      <c r="HH928" s="40"/>
      <c r="HI928" s="40"/>
      <c r="HJ928" s="40"/>
      <c r="HK928" s="40"/>
      <c r="HL928" s="40"/>
      <c r="HM928" s="40"/>
      <c r="HN928" s="40"/>
      <c r="HO928" s="40"/>
      <c r="HP928" s="40"/>
      <c r="HQ928" s="40"/>
      <c r="HR928" s="40"/>
      <c r="HS928" s="40"/>
      <c r="HT928" s="40"/>
      <c r="HU928" s="40"/>
      <c r="HV928" s="40"/>
      <c r="HW928" s="40"/>
      <c r="HX928" s="40"/>
      <c r="HY928" s="40"/>
      <c r="HZ928" s="40"/>
      <c r="IA928" s="40"/>
      <c r="IB928" s="39"/>
      <c r="IC928" s="39"/>
      <c r="ID928" s="39"/>
      <c r="IE928" s="39"/>
      <c r="IF928" s="39"/>
      <c r="IG928" s="39"/>
      <c r="IH928" s="39"/>
      <c r="II928" s="39"/>
    </row>
    <row r="929" spans="2:243" s="44" customFormat="1" ht="110.25" x14ac:dyDescent="0.25">
      <c r="B929" s="177"/>
      <c r="C929" s="34">
        <v>295</v>
      </c>
      <c r="D929" s="46" t="s">
        <v>3092</v>
      </c>
      <c r="E929" s="41" t="s">
        <v>9</v>
      </c>
      <c r="F929" s="47" t="s">
        <v>269</v>
      </c>
      <c r="G929" s="48" t="s">
        <v>279</v>
      </c>
      <c r="H929" s="49">
        <v>40812</v>
      </c>
      <c r="I929" s="142">
        <v>284000</v>
      </c>
      <c r="J929" s="50">
        <v>42012</v>
      </c>
      <c r="K929" s="42" t="s">
        <v>2458</v>
      </c>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c r="AK929" s="40"/>
      <c r="AL929" s="40"/>
      <c r="AM929" s="40"/>
      <c r="AN929" s="40"/>
      <c r="AO929" s="40"/>
      <c r="AP929" s="40"/>
      <c r="AQ929" s="40"/>
      <c r="AR929" s="40"/>
      <c r="AS929" s="40"/>
      <c r="AT929" s="40"/>
      <c r="AU929" s="40"/>
      <c r="AV929" s="40"/>
      <c r="AW929" s="40"/>
      <c r="AX929" s="40"/>
      <c r="AY929" s="40"/>
      <c r="AZ929" s="40"/>
      <c r="BA929" s="40"/>
      <c r="BB929" s="40"/>
      <c r="BC929" s="40"/>
      <c r="BD929" s="40"/>
      <c r="BE929" s="40"/>
      <c r="BF929" s="40"/>
      <c r="BG929" s="40"/>
      <c r="BH929" s="40"/>
      <c r="BI929" s="40"/>
      <c r="BJ929" s="40"/>
      <c r="BK929" s="40"/>
      <c r="BL929" s="40"/>
      <c r="BM929" s="40"/>
      <c r="BN929" s="40"/>
      <c r="BO929" s="40"/>
      <c r="BP929" s="40"/>
      <c r="BQ929" s="40"/>
      <c r="BR929" s="40"/>
      <c r="BS929" s="40"/>
      <c r="BT929" s="40"/>
      <c r="BU929" s="40"/>
      <c r="BV929" s="40"/>
      <c r="BW929" s="40"/>
      <c r="BX929" s="40"/>
      <c r="BY929" s="40"/>
      <c r="BZ929" s="40"/>
      <c r="CA929" s="40"/>
      <c r="CB929" s="40"/>
      <c r="CC929" s="40"/>
      <c r="CD929" s="40"/>
      <c r="CE929" s="40"/>
      <c r="CF929" s="40"/>
      <c r="CG929" s="40"/>
      <c r="CH929" s="40"/>
      <c r="CI929" s="40"/>
      <c r="CJ929" s="40"/>
      <c r="CK929" s="40"/>
      <c r="CL929" s="40"/>
      <c r="CM929" s="40"/>
      <c r="CN929" s="40"/>
      <c r="CO929" s="40"/>
      <c r="CP929" s="40"/>
      <c r="CQ929" s="40"/>
      <c r="CR929" s="40"/>
      <c r="CS929" s="40"/>
      <c r="CT929" s="40"/>
      <c r="CU929" s="40"/>
      <c r="CV929" s="40"/>
      <c r="CW929" s="40"/>
      <c r="CX929" s="40"/>
      <c r="CY929" s="40"/>
      <c r="CZ929" s="40"/>
      <c r="DA929" s="40"/>
      <c r="DB929" s="40"/>
      <c r="DC929" s="40"/>
      <c r="DD929" s="40"/>
      <c r="DE929" s="40"/>
      <c r="DF929" s="40"/>
      <c r="DG929" s="40"/>
      <c r="DH929" s="40"/>
      <c r="DI929" s="40"/>
      <c r="DJ929" s="40"/>
      <c r="DK929" s="40"/>
      <c r="DL929" s="40"/>
      <c r="DM929" s="40"/>
      <c r="DN929" s="40"/>
      <c r="DO929" s="40"/>
      <c r="DP929" s="40"/>
      <c r="DQ929" s="40"/>
      <c r="DR929" s="40"/>
      <c r="DS929" s="40"/>
      <c r="DT929" s="40"/>
      <c r="DU929" s="40"/>
      <c r="DV929" s="40"/>
      <c r="DW929" s="40"/>
      <c r="DX929" s="40"/>
      <c r="DY929" s="40"/>
      <c r="DZ929" s="40"/>
      <c r="EA929" s="40"/>
      <c r="EB929" s="40"/>
      <c r="EC929" s="40"/>
      <c r="ED929" s="40"/>
      <c r="EE929" s="40"/>
      <c r="EF929" s="40"/>
      <c r="EG929" s="40"/>
      <c r="EH929" s="40"/>
      <c r="EI929" s="40"/>
      <c r="EJ929" s="40"/>
      <c r="EK929" s="40"/>
      <c r="EL929" s="40"/>
      <c r="EM929" s="40"/>
      <c r="EN929" s="40"/>
      <c r="EO929" s="40"/>
      <c r="EP929" s="40"/>
      <c r="EQ929" s="40"/>
      <c r="ER929" s="40"/>
      <c r="ES929" s="40"/>
      <c r="ET929" s="40"/>
      <c r="EU929" s="40"/>
      <c r="EV929" s="40"/>
      <c r="EW929" s="40"/>
      <c r="EX929" s="40"/>
      <c r="EY929" s="40"/>
      <c r="EZ929" s="40"/>
      <c r="FA929" s="40"/>
      <c r="FB929" s="40"/>
      <c r="FC929" s="40"/>
      <c r="FD929" s="40"/>
      <c r="FE929" s="40"/>
      <c r="FF929" s="40"/>
      <c r="FG929" s="40"/>
      <c r="FH929" s="40"/>
      <c r="FI929" s="40"/>
      <c r="FJ929" s="40"/>
      <c r="FK929" s="40"/>
      <c r="FL929" s="40"/>
      <c r="FM929" s="40"/>
      <c r="FN929" s="40"/>
      <c r="FO929" s="40"/>
      <c r="FP929" s="40"/>
      <c r="FQ929" s="40"/>
      <c r="FR929" s="40"/>
      <c r="FS929" s="40"/>
      <c r="FT929" s="40"/>
      <c r="FU929" s="40"/>
      <c r="FV929" s="40"/>
      <c r="FW929" s="40"/>
      <c r="FX929" s="40"/>
      <c r="FY929" s="40"/>
      <c r="FZ929" s="40"/>
      <c r="GA929" s="40"/>
      <c r="GB929" s="40"/>
      <c r="GC929" s="40"/>
      <c r="GD929" s="40"/>
      <c r="GE929" s="40"/>
      <c r="GF929" s="40"/>
      <c r="GG929" s="40"/>
      <c r="GH929" s="40"/>
      <c r="GI929" s="40"/>
      <c r="GJ929" s="40"/>
      <c r="GK929" s="40"/>
      <c r="GL929" s="40"/>
      <c r="GM929" s="40"/>
      <c r="GN929" s="40"/>
      <c r="GO929" s="40"/>
      <c r="GP929" s="40"/>
      <c r="GQ929" s="40"/>
      <c r="GR929" s="40"/>
      <c r="GS929" s="40"/>
      <c r="GT929" s="40"/>
      <c r="GU929" s="40"/>
      <c r="GV929" s="40"/>
      <c r="GW929" s="40"/>
      <c r="GX929" s="40"/>
      <c r="GY929" s="40"/>
      <c r="GZ929" s="40"/>
      <c r="HA929" s="40"/>
      <c r="HB929" s="40"/>
      <c r="HC929" s="40"/>
      <c r="HD929" s="40"/>
      <c r="HE929" s="40"/>
      <c r="HF929" s="40"/>
      <c r="HG929" s="40"/>
      <c r="HH929" s="40"/>
      <c r="HI929" s="40"/>
      <c r="HJ929" s="40"/>
      <c r="HK929" s="40"/>
      <c r="HL929" s="40"/>
      <c r="HM929" s="40"/>
      <c r="HN929" s="40"/>
      <c r="HO929" s="40"/>
      <c r="HP929" s="40"/>
      <c r="HQ929" s="40"/>
      <c r="HR929" s="40"/>
      <c r="HS929" s="40"/>
      <c r="HT929" s="40"/>
      <c r="HU929" s="40"/>
      <c r="HV929" s="40"/>
      <c r="HW929" s="40"/>
      <c r="HX929" s="40"/>
      <c r="HY929" s="40"/>
      <c r="HZ929" s="40"/>
      <c r="IA929" s="40"/>
    </row>
    <row r="930" spans="2:243" s="44" customFormat="1" ht="63" x14ac:dyDescent="0.25">
      <c r="B930" s="177"/>
      <c r="C930" s="34">
        <v>296</v>
      </c>
      <c r="D930" s="46" t="s">
        <v>2883</v>
      </c>
      <c r="E930" s="41" t="s">
        <v>745</v>
      </c>
      <c r="F930" s="47" t="s">
        <v>746</v>
      </c>
      <c r="G930" s="48" t="s">
        <v>747</v>
      </c>
      <c r="H930" s="49">
        <v>42010</v>
      </c>
      <c r="I930" s="142">
        <v>110281</v>
      </c>
      <c r="J930" s="50">
        <v>42013</v>
      </c>
      <c r="K930" s="42" t="s">
        <v>2459</v>
      </c>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c r="AK930" s="40"/>
      <c r="AL930" s="40"/>
      <c r="AM930" s="40"/>
      <c r="AN930" s="40"/>
      <c r="AO930" s="40"/>
      <c r="AP930" s="40"/>
      <c r="AQ930" s="40"/>
      <c r="AR930" s="40"/>
      <c r="AS930" s="40"/>
      <c r="AT930" s="40"/>
      <c r="AU930" s="40"/>
      <c r="AV930" s="40"/>
      <c r="AW930" s="40"/>
      <c r="AX930" s="40"/>
      <c r="AY930" s="40"/>
      <c r="AZ930" s="40"/>
      <c r="BA930" s="40"/>
      <c r="BB930" s="40"/>
      <c r="BC930" s="40"/>
      <c r="BD930" s="40"/>
      <c r="BE930" s="40"/>
      <c r="BF930" s="40"/>
      <c r="BG930" s="40"/>
      <c r="BH930" s="40"/>
      <c r="BI930" s="40"/>
      <c r="BJ930" s="40"/>
      <c r="BK930" s="40"/>
      <c r="BL930" s="40"/>
      <c r="BM930" s="40"/>
      <c r="BN930" s="40"/>
      <c r="BO930" s="40"/>
      <c r="BP930" s="40"/>
      <c r="BQ930" s="40"/>
      <c r="BR930" s="40"/>
      <c r="BS930" s="40"/>
      <c r="BT930" s="40"/>
      <c r="BU930" s="40"/>
      <c r="BV930" s="40"/>
      <c r="BW930" s="40"/>
      <c r="BX930" s="40"/>
      <c r="BY930" s="40"/>
      <c r="BZ930" s="40"/>
      <c r="CA930" s="40"/>
      <c r="CB930" s="40"/>
      <c r="CC930" s="40"/>
      <c r="CD930" s="40"/>
      <c r="CE930" s="40"/>
      <c r="CF930" s="40"/>
      <c r="CG930" s="40"/>
      <c r="CH930" s="40"/>
      <c r="CI930" s="40"/>
      <c r="CJ930" s="40"/>
      <c r="CK930" s="40"/>
      <c r="CL930" s="40"/>
      <c r="CM930" s="40"/>
      <c r="CN930" s="40"/>
      <c r="CO930" s="40"/>
      <c r="CP930" s="40"/>
      <c r="CQ930" s="40"/>
      <c r="CR930" s="40"/>
      <c r="CS930" s="40"/>
      <c r="CT930" s="40"/>
      <c r="CU930" s="40"/>
      <c r="CV930" s="40"/>
      <c r="CW930" s="40"/>
      <c r="CX930" s="40"/>
      <c r="CY930" s="40"/>
      <c r="CZ930" s="40"/>
      <c r="DA930" s="40"/>
      <c r="DB930" s="40"/>
      <c r="DC930" s="40"/>
      <c r="DD930" s="40"/>
      <c r="DE930" s="40"/>
      <c r="DF930" s="40"/>
      <c r="DG930" s="40"/>
      <c r="DH930" s="40"/>
      <c r="DI930" s="40"/>
      <c r="DJ930" s="40"/>
      <c r="DK930" s="40"/>
      <c r="DL930" s="40"/>
      <c r="DM930" s="40"/>
      <c r="DN930" s="40"/>
      <c r="DO930" s="40"/>
      <c r="DP930" s="40"/>
      <c r="DQ930" s="40"/>
      <c r="DR930" s="40"/>
      <c r="DS930" s="40"/>
      <c r="DT930" s="40"/>
      <c r="DU930" s="40"/>
      <c r="DV930" s="40"/>
      <c r="DW930" s="40"/>
      <c r="DX930" s="40"/>
      <c r="DY930" s="40"/>
      <c r="DZ930" s="40"/>
      <c r="EA930" s="40"/>
      <c r="EB930" s="40"/>
      <c r="EC930" s="40"/>
      <c r="ED930" s="40"/>
      <c r="EE930" s="40"/>
      <c r="EF930" s="40"/>
      <c r="EG930" s="40"/>
      <c r="EH930" s="40"/>
      <c r="EI930" s="40"/>
      <c r="EJ930" s="40"/>
      <c r="EK930" s="40"/>
      <c r="EL930" s="40"/>
      <c r="EM930" s="40"/>
      <c r="EN930" s="40"/>
      <c r="EO930" s="40"/>
      <c r="EP930" s="40"/>
      <c r="EQ930" s="40"/>
      <c r="ER930" s="40"/>
      <c r="ES930" s="40"/>
      <c r="ET930" s="40"/>
      <c r="EU930" s="40"/>
      <c r="EV930" s="40"/>
      <c r="EW930" s="40"/>
      <c r="EX930" s="40"/>
      <c r="EY930" s="40"/>
      <c r="EZ930" s="40"/>
      <c r="FA930" s="40"/>
      <c r="FB930" s="40"/>
      <c r="FC930" s="40"/>
      <c r="FD930" s="40"/>
      <c r="FE930" s="40"/>
      <c r="FF930" s="40"/>
      <c r="FG930" s="40"/>
      <c r="FH930" s="40"/>
      <c r="FI930" s="40"/>
      <c r="FJ930" s="40"/>
      <c r="FK930" s="40"/>
      <c r="FL930" s="40"/>
      <c r="FM930" s="40"/>
      <c r="FN930" s="40"/>
      <c r="FO930" s="40"/>
      <c r="FP930" s="40"/>
      <c r="FQ930" s="40"/>
      <c r="FR930" s="40"/>
      <c r="FS930" s="40"/>
      <c r="FT930" s="40"/>
      <c r="FU930" s="40"/>
      <c r="FV930" s="40"/>
      <c r="FW930" s="40"/>
      <c r="FX930" s="40"/>
      <c r="FY930" s="40"/>
      <c r="FZ930" s="40"/>
      <c r="GA930" s="40"/>
      <c r="GB930" s="40"/>
      <c r="GC930" s="40"/>
      <c r="GD930" s="40"/>
      <c r="GE930" s="40"/>
      <c r="GF930" s="40"/>
      <c r="GG930" s="40"/>
      <c r="GH930" s="40"/>
      <c r="GI930" s="40"/>
      <c r="GJ930" s="40"/>
      <c r="GK930" s="40"/>
      <c r="GL930" s="40"/>
      <c r="GM930" s="40"/>
      <c r="GN930" s="40"/>
      <c r="GO930" s="40"/>
      <c r="GP930" s="40"/>
      <c r="GQ930" s="40"/>
      <c r="GR930" s="40"/>
      <c r="GS930" s="40"/>
      <c r="GT930" s="40"/>
      <c r="GU930" s="40"/>
      <c r="GV930" s="40"/>
      <c r="GW930" s="40"/>
      <c r="GX930" s="40"/>
      <c r="GY930" s="40"/>
      <c r="GZ930" s="40"/>
      <c r="HA930" s="40"/>
      <c r="HB930" s="40"/>
      <c r="HC930" s="40"/>
      <c r="HD930" s="40"/>
      <c r="HE930" s="40"/>
      <c r="HF930" s="40"/>
      <c r="HG930" s="40"/>
      <c r="HH930" s="40"/>
      <c r="HI930" s="40"/>
      <c r="HJ930" s="40"/>
      <c r="HK930" s="40"/>
      <c r="HL930" s="40"/>
      <c r="HM930" s="40"/>
      <c r="HN930" s="40"/>
      <c r="HO930" s="40"/>
      <c r="HP930" s="40"/>
      <c r="HQ930" s="40"/>
      <c r="HR930" s="40"/>
      <c r="HS930" s="40"/>
      <c r="HT930" s="40"/>
      <c r="HU930" s="40"/>
      <c r="HV930" s="40"/>
      <c r="HW930" s="40"/>
      <c r="HX930" s="40"/>
      <c r="HY930" s="40"/>
      <c r="HZ930" s="40"/>
      <c r="IA930" s="40"/>
      <c r="IB930" s="40"/>
      <c r="IC930" s="40"/>
      <c r="ID930" s="40"/>
      <c r="IE930" s="40"/>
      <c r="IF930" s="40"/>
      <c r="IG930" s="40"/>
      <c r="IH930" s="40"/>
      <c r="II930" s="40"/>
    </row>
    <row r="931" spans="2:243" s="44" customFormat="1" ht="63" x14ac:dyDescent="0.25">
      <c r="B931" s="177"/>
      <c r="C931" s="34">
        <v>297</v>
      </c>
      <c r="D931" s="46" t="s">
        <v>2963</v>
      </c>
      <c r="E931" s="41" t="s">
        <v>15</v>
      </c>
      <c r="F931" s="47" t="s">
        <v>380</v>
      </c>
      <c r="G931" s="48" t="s">
        <v>381</v>
      </c>
      <c r="H931" s="49">
        <v>41963</v>
      </c>
      <c r="I931" s="142">
        <v>839150</v>
      </c>
      <c r="J931" s="50">
        <v>42014</v>
      </c>
      <c r="K931" s="42" t="s">
        <v>2460</v>
      </c>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c r="AN931" s="40"/>
      <c r="AO931" s="40"/>
      <c r="AP931" s="40"/>
      <c r="AQ931" s="40"/>
      <c r="AR931" s="40"/>
      <c r="AS931" s="40"/>
      <c r="AT931" s="40"/>
      <c r="AU931" s="40"/>
      <c r="AV931" s="40"/>
      <c r="AW931" s="40"/>
      <c r="AX931" s="40"/>
      <c r="AY931" s="40"/>
      <c r="AZ931" s="40"/>
      <c r="BA931" s="40"/>
      <c r="BB931" s="40"/>
      <c r="BC931" s="40"/>
      <c r="BD931" s="40"/>
      <c r="BE931" s="40"/>
      <c r="BF931" s="40"/>
      <c r="BG931" s="40"/>
      <c r="BH931" s="40"/>
      <c r="BI931" s="40"/>
      <c r="BJ931" s="40"/>
      <c r="BK931" s="40"/>
      <c r="BL931" s="40"/>
      <c r="BM931" s="40"/>
      <c r="BN931" s="40"/>
      <c r="BO931" s="40"/>
      <c r="BP931" s="40"/>
      <c r="BQ931" s="40"/>
      <c r="BR931" s="40"/>
      <c r="BS931" s="40"/>
      <c r="BT931" s="40"/>
      <c r="BU931" s="40"/>
      <c r="BV931" s="40"/>
      <c r="BW931" s="40"/>
      <c r="BX931" s="40"/>
      <c r="BY931" s="40"/>
      <c r="BZ931" s="40"/>
      <c r="CA931" s="40"/>
      <c r="CB931" s="40"/>
      <c r="CC931" s="40"/>
      <c r="CD931" s="40"/>
      <c r="CE931" s="40"/>
      <c r="CF931" s="40"/>
      <c r="CG931" s="40"/>
      <c r="CH931" s="40"/>
      <c r="CI931" s="40"/>
      <c r="CJ931" s="40"/>
      <c r="CK931" s="40"/>
      <c r="CL931" s="40"/>
      <c r="CM931" s="40"/>
      <c r="CN931" s="40"/>
      <c r="CO931" s="40"/>
      <c r="CP931" s="40"/>
      <c r="CQ931" s="40"/>
      <c r="CR931" s="40"/>
      <c r="CS931" s="40"/>
      <c r="CT931" s="40"/>
      <c r="CU931" s="40"/>
      <c r="CV931" s="40"/>
      <c r="CW931" s="40"/>
      <c r="CX931" s="40"/>
      <c r="CY931" s="40"/>
      <c r="CZ931" s="40"/>
      <c r="DA931" s="40"/>
      <c r="DB931" s="40"/>
      <c r="DC931" s="40"/>
      <c r="DD931" s="40"/>
      <c r="DE931" s="40"/>
      <c r="DF931" s="40"/>
      <c r="DG931" s="40"/>
      <c r="DH931" s="40"/>
      <c r="DI931" s="40"/>
      <c r="DJ931" s="40"/>
      <c r="DK931" s="40"/>
      <c r="DL931" s="40"/>
      <c r="DM931" s="40"/>
      <c r="DN931" s="40"/>
      <c r="DO931" s="40"/>
      <c r="DP931" s="40"/>
      <c r="DQ931" s="40"/>
      <c r="DR931" s="40"/>
      <c r="DS931" s="40"/>
      <c r="DT931" s="40"/>
      <c r="DU931" s="40"/>
      <c r="DV931" s="40"/>
      <c r="DW931" s="40"/>
      <c r="DX931" s="40"/>
      <c r="DY931" s="40"/>
      <c r="DZ931" s="40"/>
      <c r="EA931" s="40"/>
      <c r="EB931" s="40"/>
      <c r="EC931" s="40"/>
      <c r="ED931" s="40"/>
      <c r="EE931" s="40"/>
      <c r="EF931" s="40"/>
      <c r="EG931" s="40"/>
      <c r="EH931" s="40"/>
      <c r="EI931" s="40"/>
      <c r="EJ931" s="40"/>
      <c r="EK931" s="40"/>
      <c r="EL931" s="40"/>
      <c r="EM931" s="40"/>
      <c r="EN931" s="40"/>
      <c r="EO931" s="40"/>
      <c r="EP931" s="40"/>
      <c r="EQ931" s="40"/>
      <c r="ER931" s="40"/>
      <c r="ES931" s="40"/>
      <c r="ET931" s="40"/>
      <c r="EU931" s="40"/>
      <c r="EV931" s="40"/>
      <c r="EW931" s="40"/>
      <c r="EX931" s="40"/>
      <c r="EY931" s="40"/>
      <c r="EZ931" s="40"/>
      <c r="FA931" s="40"/>
      <c r="FB931" s="40"/>
      <c r="FC931" s="40"/>
      <c r="FD931" s="40"/>
      <c r="FE931" s="40"/>
      <c r="FF931" s="40"/>
      <c r="FG931" s="40"/>
      <c r="FH931" s="40"/>
      <c r="FI931" s="40"/>
      <c r="FJ931" s="40"/>
      <c r="FK931" s="40"/>
      <c r="FL931" s="40"/>
      <c r="FM931" s="40"/>
      <c r="FN931" s="40"/>
      <c r="FO931" s="40"/>
      <c r="FP931" s="40"/>
      <c r="FQ931" s="40"/>
      <c r="FR931" s="40"/>
      <c r="FS931" s="40"/>
      <c r="FT931" s="40"/>
      <c r="FU931" s="40"/>
      <c r="FV931" s="40"/>
      <c r="FW931" s="40"/>
      <c r="FX931" s="40"/>
      <c r="FY931" s="40"/>
      <c r="FZ931" s="40"/>
      <c r="GA931" s="40"/>
      <c r="GB931" s="40"/>
      <c r="GC931" s="40"/>
      <c r="GD931" s="40"/>
      <c r="GE931" s="40"/>
      <c r="GF931" s="40"/>
      <c r="GG931" s="40"/>
      <c r="GH931" s="40"/>
      <c r="GI931" s="40"/>
      <c r="GJ931" s="40"/>
      <c r="GK931" s="40"/>
      <c r="GL931" s="40"/>
      <c r="GM931" s="40"/>
      <c r="GN931" s="40"/>
      <c r="GO931" s="40"/>
      <c r="GP931" s="40"/>
      <c r="GQ931" s="40"/>
      <c r="GR931" s="40"/>
      <c r="GS931" s="40"/>
      <c r="GT931" s="40"/>
      <c r="GU931" s="40"/>
      <c r="GV931" s="40"/>
      <c r="GW931" s="40"/>
      <c r="GX931" s="40"/>
      <c r="GY931" s="40"/>
      <c r="GZ931" s="40"/>
      <c r="HA931" s="40"/>
      <c r="HB931" s="40"/>
      <c r="HC931" s="40"/>
      <c r="HD931" s="40"/>
      <c r="HE931" s="40"/>
      <c r="HF931" s="40"/>
      <c r="HG931" s="40"/>
      <c r="HH931" s="40"/>
      <c r="HI931" s="40"/>
      <c r="HJ931" s="40"/>
      <c r="HK931" s="40"/>
      <c r="HL931" s="40"/>
      <c r="HM931" s="40"/>
      <c r="HN931" s="40"/>
      <c r="HO931" s="40"/>
      <c r="HP931" s="40"/>
      <c r="HQ931" s="40"/>
      <c r="HR931" s="40"/>
      <c r="HS931" s="40"/>
      <c r="HT931" s="40"/>
      <c r="HU931" s="40"/>
      <c r="HV931" s="40"/>
      <c r="HW931" s="40"/>
      <c r="HX931" s="40"/>
      <c r="HY931" s="40"/>
      <c r="HZ931" s="40"/>
      <c r="IA931" s="40"/>
      <c r="IB931" s="40"/>
      <c r="IC931" s="40"/>
      <c r="ID931" s="40"/>
      <c r="IE931" s="40"/>
      <c r="IF931" s="40"/>
      <c r="IG931" s="40"/>
      <c r="IH931" s="40"/>
      <c r="II931" s="40"/>
    </row>
    <row r="932" spans="2:243" s="44" customFormat="1" ht="63" x14ac:dyDescent="0.25">
      <c r="B932" s="177"/>
      <c r="C932" s="34">
        <v>298</v>
      </c>
      <c r="D932" s="46" t="s">
        <v>2854</v>
      </c>
      <c r="E932" s="41" t="s">
        <v>715</v>
      </c>
      <c r="F932" s="47" t="s">
        <v>716</v>
      </c>
      <c r="G932" s="48" t="s">
        <v>717</v>
      </c>
      <c r="H932" s="49">
        <v>41701</v>
      </c>
      <c r="I932" s="142">
        <v>121349</v>
      </c>
      <c r="J932" s="50">
        <v>42018</v>
      </c>
      <c r="K932" s="42" t="s">
        <v>2461</v>
      </c>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c r="AK932" s="40"/>
      <c r="AL932" s="40"/>
      <c r="AM932" s="40"/>
      <c r="AN932" s="40"/>
      <c r="AO932" s="40"/>
      <c r="AP932" s="40"/>
      <c r="AQ932" s="40"/>
      <c r="AR932" s="40"/>
      <c r="AS932" s="40"/>
      <c r="AT932" s="40"/>
      <c r="AU932" s="40"/>
      <c r="AV932" s="40"/>
      <c r="AW932" s="40"/>
      <c r="AX932" s="40"/>
      <c r="AY932" s="40"/>
      <c r="AZ932" s="40"/>
      <c r="BA932" s="40"/>
      <c r="BB932" s="40"/>
      <c r="BC932" s="40"/>
      <c r="BD932" s="40"/>
      <c r="BE932" s="40"/>
      <c r="BF932" s="40"/>
      <c r="BG932" s="40"/>
      <c r="BH932" s="40"/>
      <c r="BI932" s="40"/>
      <c r="BJ932" s="40"/>
      <c r="BK932" s="40"/>
      <c r="BL932" s="40"/>
      <c r="BM932" s="40"/>
      <c r="BN932" s="40"/>
      <c r="BO932" s="40"/>
      <c r="BP932" s="40"/>
      <c r="BQ932" s="40"/>
      <c r="BR932" s="40"/>
      <c r="BS932" s="40"/>
      <c r="BT932" s="40"/>
      <c r="BU932" s="40"/>
      <c r="BV932" s="40"/>
      <c r="BW932" s="40"/>
      <c r="BX932" s="40"/>
      <c r="BY932" s="40"/>
      <c r="BZ932" s="40"/>
      <c r="CA932" s="40"/>
      <c r="CB932" s="40"/>
      <c r="CC932" s="40"/>
      <c r="CD932" s="40"/>
      <c r="CE932" s="40"/>
      <c r="CF932" s="40"/>
      <c r="CG932" s="40"/>
      <c r="CH932" s="40"/>
      <c r="CI932" s="40"/>
      <c r="CJ932" s="40"/>
      <c r="CK932" s="40"/>
      <c r="CL932" s="40"/>
      <c r="CM932" s="40"/>
      <c r="CN932" s="40"/>
      <c r="CO932" s="40"/>
      <c r="CP932" s="40"/>
      <c r="CQ932" s="40"/>
      <c r="CR932" s="40"/>
      <c r="CS932" s="40"/>
      <c r="CT932" s="40"/>
      <c r="CU932" s="40"/>
      <c r="CV932" s="40"/>
      <c r="CW932" s="40"/>
      <c r="CX932" s="40"/>
      <c r="CY932" s="40"/>
      <c r="CZ932" s="40"/>
      <c r="DA932" s="40"/>
      <c r="DB932" s="40"/>
      <c r="DC932" s="40"/>
      <c r="DD932" s="40"/>
      <c r="DE932" s="40"/>
      <c r="DF932" s="40"/>
      <c r="DG932" s="40"/>
      <c r="DH932" s="40"/>
      <c r="DI932" s="40"/>
      <c r="DJ932" s="40"/>
      <c r="DK932" s="40"/>
      <c r="DL932" s="40"/>
      <c r="DM932" s="40"/>
      <c r="DN932" s="40"/>
      <c r="DO932" s="40"/>
      <c r="DP932" s="40"/>
      <c r="DQ932" s="40"/>
      <c r="DR932" s="40"/>
      <c r="DS932" s="40"/>
      <c r="DT932" s="40"/>
      <c r="DU932" s="40"/>
      <c r="DV932" s="40"/>
      <c r="DW932" s="40"/>
      <c r="DX932" s="40"/>
      <c r="DY932" s="40"/>
      <c r="DZ932" s="40"/>
      <c r="EA932" s="40"/>
      <c r="EB932" s="40"/>
      <c r="EC932" s="40"/>
      <c r="ED932" s="40"/>
      <c r="EE932" s="40"/>
      <c r="EF932" s="40"/>
      <c r="EG932" s="40"/>
      <c r="EH932" s="40"/>
      <c r="EI932" s="40"/>
      <c r="EJ932" s="40"/>
      <c r="EK932" s="40"/>
      <c r="EL932" s="40"/>
      <c r="EM932" s="40"/>
      <c r="EN932" s="40"/>
      <c r="EO932" s="40"/>
      <c r="EP932" s="40"/>
      <c r="EQ932" s="40"/>
      <c r="ER932" s="40"/>
      <c r="ES932" s="40"/>
      <c r="ET932" s="40"/>
      <c r="EU932" s="40"/>
      <c r="EV932" s="40"/>
      <c r="EW932" s="40"/>
      <c r="EX932" s="40"/>
      <c r="EY932" s="40"/>
      <c r="EZ932" s="40"/>
      <c r="FA932" s="40"/>
      <c r="FB932" s="40"/>
      <c r="FC932" s="40"/>
      <c r="FD932" s="40"/>
      <c r="FE932" s="40"/>
      <c r="FF932" s="40"/>
      <c r="FG932" s="40"/>
      <c r="FH932" s="40"/>
      <c r="FI932" s="40"/>
      <c r="FJ932" s="40"/>
      <c r="FK932" s="40"/>
      <c r="FL932" s="40"/>
      <c r="FM932" s="40"/>
      <c r="FN932" s="40"/>
      <c r="FO932" s="40"/>
      <c r="FP932" s="40"/>
      <c r="FQ932" s="40"/>
      <c r="FR932" s="40"/>
      <c r="FS932" s="40"/>
      <c r="FT932" s="40"/>
      <c r="FU932" s="40"/>
      <c r="FV932" s="40"/>
      <c r="FW932" s="40"/>
      <c r="FX932" s="40"/>
      <c r="FY932" s="40"/>
      <c r="FZ932" s="40"/>
      <c r="GA932" s="40"/>
      <c r="GB932" s="40"/>
      <c r="GC932" s="40"/>
      <c r="GD932" s="40"/>
      <c r="GE932" s="40"/>
      <c r="GF932" s="40"/>
      <c r="GG932" s="40"/>
      <c r="GH932" s="40"/>
      <c r="GI932" s="40"/>
      <c r="GJ932" s="40"/>
      <c r="GK932" s="40"/>
      <c r="GL932" s="40"/>
      <c r="GM932" s="40"/>
      <c r="GN932" s="40"/>
      <c r="GO932" s="40"/>
      <c r="GP932" s="40"/>
      <c r="GQ932" s="40"/>
      <c r="GR932" s="40"/>
      <c r="GS932" s="40"/>
      <c r="GT932" s="40"/>
      <c r="GU932" s="40"/>
      <c r="GV932" s="40"/>
      <c r="GW932" s="40"/>
      <c r="GX932" s="40"/>
      <c r="GY932" s="40"/>
      <c r="GZ932" s="40"/>
      <c r="HA932" s="40"/>
      <c r="HB932" s="40"/>
      <c r="HC932" s="40"/>
      <c r="HD932" s="40"/>
      <c r="HE932" s="40"/>
      <c r="HF932" s="40"/>
      <c r="HG932" s="40"/>
      <c r="HH932" s="40"/>
      <c r="HI932" s="40"/>
      <c r="HJ932" s="40"/>
      <c r="HK932" s="40"/>
      <c r="HL932" s="40"/>
      <c r="HM932" s="40"/>
      <c r="HN932" s="40"/>
      <c r="HO932" s="40"/>
      <c r="HP932" s="40"/>
      <c r="HQ932" s="40"/>
      <c r="HR932" s="40"/>
      <c r="HS932" s="40"/>
      <c r="HT932" s="40"/>
      <c r="HU932" s="40"/>
      <c r="HV932" s="40"/>
      <c r="HW932" s="40"/>
      <c r="HX932" s="40"/>
      <c r="HY932" s="40"/>
      <c r="HZ932" s="40"/>
      <c r="IA932" s="40"/>
      <c r="IB932" s="40"/>
      <c r="IC932" s="40"/>
      <c r="ID932" s="40"/>
      <c r="IE932" s="40"/>
      <c r="IF932" s="40"/>
      <c r="IG932" s="40"/>
      <c r="IH932" s="40"/>
      <c r="II932" s="40"/>
    </row>
    <row r="933" spans="2:243" s="44" customFormat="1" ht="157.5" x14ac:dyDescent="0.25">
      <c r="B933" s="177"/>
      <c r="C933" s="34">
        <v>299</v>
      </c>
      <c r="D933" s="46" t="s">
        <v>3034</v>
      </c>
      <c r="E933" s="41" t="s">
        <v>174</v>
      </c>
      <c r="F933" s="47" t="s">
        <v>447</v>
      </c>
      <c r="G933" s="48" t="s">
        <v>448</v>
      </c>
      <c r="H933" s="49">
        <v>41554</v>
      </c>
      <c r="I933" s="142">
        <v>458333</v>
      </c>
      <c r="J933" s="50">
        <v>42019</v>
      </c>
      <c r="K933" s="42" t="s">
        <v>2462</v>
      </c>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c r="AK933" s="40"/>
      <c r="AL933" s="40"/>
      <c r="AM933" s="40"/>
      <c r="AN933" s="40"/>
      <c r="AO933" s="40"/>
      <c r="AP933" s="40"/>
      <c r="AQ933" s="40"/>
      <c r="AR933" s="40"/>
      <c r="AS933" s="40"/>
      <c r="AT933" s="40"/>
      <c r="AU933" s="40"/>
      <c r="AV933" s="40"/>
      <c r="AW933" s="40"/>
      <c r="AX933" s="40"/>
      <c r="AY933" s="40"/>
      <c r="AZ933" s="40"/>
      <c r="BA933" s="40"/>
      <c r="BB933" s="40"/>
      <c r="BC933" s="40"/>
      <c r="BD933" s="40"/>
      <c r="BE933" s="40"/>
      <c r="BF933" s="40"/>
      <c r="BG933" s="40"/>
      <c r="BH933" s="40"/>
      <c r="BI933" s="40"/>
      <c r="BJ933" s="40"/>
      <c r="BK933" s="40"/>
      <c r="BL933" s="40"/>
      <c r="BM933" s="40"/>
      <c r="BN933" s="40"/>
      <c r="BO933" s="40"/>
      <c r="BP933" s="40"/>
      <c r="BQ933" s="40"/>
      <c r="BR933" s="40"/>
      <c r="BS933" s="40"/>
      <c r="BT933" s="40"/>
      <c r="BU933" s="40"/>
      <c r="BV933" s="40"/>
      <c r="BW933" s="40"/>
      <c r="BX933" s="40"/>
      <c r="BY933" s="40"/>
      <c r="BZ933" s="40"/>
      <c r="CA933" s="40"/>
      <c r="CB933" s="40"/>
      <c r="CC933" s="40"/>
      <c r="CD933" s="40"/>
      <c r="CE933" s="40"/>
      <c r="CF933" s="40"/>
      <c r="CG933" s="40"/>
      <c r="CH933" s="40"/>
      <c r="CI933" s="40"/>
      <c r="CJ933" s="40"/>
      <c r="CK933" s="40"/>
      <c r="CL933" s="40"/>
      <c r="CM933" s="40"/>
      <c r="CN933" s="40"/>
      <c r="CO933" s="40"/>
      <c r="CP933" s="40"/>
      <c r="CQ933" s="40"/>
      <c r="CR933" s="40"/>
      <c r="CS933" s="40"/>
      <c r="CT933" s="40"/>
      <c r="CU933" s="40"/>
      <c r="CV933" s="40"/>
      <c r="CW933" s="40"/>
      <c r="CX933" s="40"/>
      <c r="CY933" s="40"/>
      <c r="CZ933" s="40"/>
      <c r="DA933" s="40"/>
      <c r="DB933" s="40"/>
      <c r="DC933" s="40"/>
      <c r="DD933" s="40"/>
      <c r="DE933" s="40"/>
      <c r="DF933" s="40"/>
      <c r="DG933" s="40"/>
      <c r="DH933" s="40"/>
      <c r="DI933" s="40"/>
      <c r="DJ933" s="40"/>
      <c r="DK933" s="40"/>
      <c r="DL933" s="40"/>
      <c r="DM933" s="40"/>
      <c r="DN933" s="40"/>
      <c r="DO933" s="40"/>
      <c r="DP933" s="40"/>
      <c r="DQ933" s="40"/>
      <c r="DR933" s="40"/>
      <c r="DS933" s="40"/>
      <c r="DT933" s="40"/>
      <c r="DU933" s="40"/>
      <c r="DV933" s="40"/>
      <c r="DW933" s="40"/>
      <c r="DX933" s="40"/>
      <c r="DY933" s="40"/>
      <c r="DZ933" s="40"/>
      <c r="EA933" s="40"/>
      <c r="EB933" s="40"/>
      <c r="EC933" s="40"/>
      <c r="ED933" s="40"/>
      <c r="EE933" s="40"/>
      <c r="EF933" s="40"/>
      <c r="EG933" s="40"/>
      <c r="EH933" s="40"/>
      <c r="EI933" s="40"/>
      <c r="EJ933" s="40"/>
      <c r="EK933" s="40"/>
      <c r="EL933" s="40"/>
      <c r="EM933" s="40"/>
      <c r="EN933" s="40"/>
      <c r="EO933" s="40"/>
      <c r="EP933" s="40"/>
      <c r="EQ933" s="40"/>
      <c r="ER933" s="40"/>
      <c r="ES933" s="40"/>
      <c r="ET933" s="40"/>
      <c r="EU933" s="40"/>
      <c r="EV933" s="40"/>
      <c r="EW933" s="40"/>
      <c r="EX933" s="40"/>
      <c r="EY933" s="40"/>
      <c r="EZ933" s="40"/>
      <c r="FA933" s="40"/>
      <c r="FB933" s="40"/>
      <c r="FC933" s="40"/>
      <c r="FD933" s="40"/>
      <c r="FE933" s="40"/>
      <c r="FF933" s="40"/>
      <c r="FG933" s="40"/>
      <c r="FH933" s="40"/>
      <c r="FI933" s="40"/>
      <c r="FJ933" s="40"/>
      <c r="FK933" s="40"/>
      <c r="FL933" s="40"/>
      <c r="FM933" s="40"/>
      <c r="FN933" s="40"/>
      <c r="FO933" s="40"/>
      <c r="FP933" s="40"/>
      <c r="FQ933" s="40"/>
      <c r="FR933" s="40"/>
      <c r="FS933" s="40"/>
      <c r="FT933" s="40"/>
      <c r="FU933" s="40"/>
      <c r="FV933" s="40"/>
      <c r="FW933" s="40"/>
      <c r="FX933" s="40"/>
      <c r="FY933" s="40"/>
      <c r="FZ933" s="40"/>
      <c r="GA933" s="40"/>
      <c r="GB933" s="40"/>
      <c r="GC933" s="40"/>
      <c r="GD933" s="40"/>
      <c r="GE933" s="40"/>
      <c r="GF933" s="40"/>
      <c r="GG933" s="40"/>
      <c r="GH933" s="40"/>
      <c r="GI933" s="40"/>
      <c r="GJ933" s="40"/>
      <c r="GK933" s="40"/>
      <c r="GL933" s="40"/>
      <c r="GM933" s="40"/>
      <c r="GN933" s="40"/>
      <c r="GO933" s="40"/>
      <c r="GP933" s="40"/>
      <c r="GQ933" s="40"/>
      <c r="GR933" s="40"/>
      <c r="GS933" s="40"/>
      <c r="GT933" s="40"/>
      <c r="GU933" s="40"/>
      <c r="GV933" s="40"/>
      <c r="GW933" s="40"/>
      <c r="GX933" s="40"/>
      <c r="GY933" s="40"/>
      <c r="GZ933" s="40"/>
      <c r="HA933" s="40"/>
      <c r="HB933" s="40"/>
      <c r="HC933" s="40"/>
      <c r="HD933" s="40"/>
      <c r="HE933" s="40"/>
      <c r="HF933" s="40"/>
      <c r="HG933" s="40"/>
      <c r="HH933" s="40"/>
      <c r="HI933" s="40"/>
      <c r="HJ933" s="40"/>
      <c r="HK933" s="40"/>
      <c r="HL933" s="40"/>
      <c r="HM933" s="40"/>
      <c r="HN933" s="40"/>
      <c r="HO933" s="40"/>
      <c r="HP933" s="40"/>
      <c r="HQ933" s="40"/>
      <c r="HR933" s="40"/>
      <c r="HS933" s="40"/>
      <c r="HT933" s="40"/>
      <c r="HU933" s="40"/>
      <c r="HV933" s="40"/>
      <c r="HW933" s="40"/>
      <c r="HX933" s="40"/>
      <c r="HY933" s="40"/>
      <c r="HZ933" s="40"/>
      <c r="IA933" s="40"/>
      <c r="IC933" s="40"/>
      <c r="ID933" s="40"/>
      <c r="IE933" s="40"/>
      <c r="IF933" s="40"/>
      <c r="IG933" s="40"/>
      <c r="IH933" s="40"/>
      <c r="II933" s="40"/>
    </row>
    <row r="934" spans="2:243" s="44" customFormat="1" ht="63" x14ac:dyDescent="0.25">
      <c r="B934" s="177"/>
      <c r="C934" s="34">
        <v>300</v>
      </c>
      <c r="D934" s="46" t="s">
        <v>2898</v>
      </c>
      <c r="E934" s="41" t="s">
        <v>765</v>
      </c>
      <c r="F934" s="47" t="s">
        <v>766</v>
      </c>
      <c r="G934" s="151" t="s">
        <v>4439</v>
      </c>
      <c r="H934" s="152">
        <v>42014</v>
      </c>
      <c r="I934" s="142">
        <v>20000</v>
      </c>
      <c r="J934" s="50">
        <v>42020</v>
      </c>
      <c r="K934" s="42" t="s">
        <v>2463</v>
      </c>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c r="AK934" s="40"/>
      <c r="AL934" s="40"/>
      <c r="AM934" s="40"/>
      <c r="AN934" s="40"/>
      <c r="AO934" s="40"/>
      <c r="AP934" s="40"/>
      <c r="AQ934" s="40"/>
      <c r="AR934" s="40"/>
      <c r="AS934" s="40"/>
      <c r="AT934" s="40"/>
      <c r="AU934" s="40"/>
      <c r="AV934" s="40"/>
      <c r="AW934" s="40"/>
      <c r="AX934" s="40"/>
      <c r="AY934" s="40"/>
      <c r="AZ934" s="40"/>
      <c r="BA934" s="40"/>
      <c r="BB934" s="40"/>
      <c r="BC934" s="40"/>
      <c r="BD934" s="40"/>
      <c r="BE934" s="40"/>
      <c r="BF934" s="40"/>
      <c r="BG934" s="40"/>
      <c r="BH934" s="40"/>
      <c r="BI934" s="40"/>
      <c r="BJ934" s="40"/>
      <c r="BK934" s="40"/>
      <c r="BL934" s="40"/>
      <c r="BM934" s="40"/>
      <c r="BN934" s="40"/>
      <c r="BO934" s="40"/>
      <c r="BP934" s="40"/>
      <c r="BQ934" s="40"/>
      <c r="BR934" s="40"/>
      <c r="BS934" s="40"/>
      <c r="BT934" s="40"/>
      <c r="BU934" s="40"/>
      <c r="BV934" s="40"/>
      <c r="BW934" s="40"/>
      <c r="BX934" s="40"/>
      <c r="BY934" s="40"/>
      <c r="BZ934" s="40"/>
      <c r="CA934" s="40"/>
      <c r="CB934" s="40"/>
      <c r="CC934" s="40"/>
      <c r="CD934" s="40"/>
      <c r="CE934" s="40"/>
      <c r="CF934" s="40"/>
      <c r="CG934" s="40"/>
      <c r="CH934" s="40"/>
      <c r="CI934" s="40"/>
      <c r="CJ934" s="40"/>
      <c r="CK934" s="40"/>
      <c r="CL934" s="40"/>
      <c r="CM934" s="40"/>
      <c r="CN934" s="40"/>
      <c r="CO934" s="40"/>
      <c r="CP934" s="40"/>
      <c r="CQ934" s="40"/>
      <c r="CR934" s="40"/>
      <c r="CS934" s="40"/>
      <c r="CT934" s="40"/>
      <c r="CU934" s="40"/>
      <c r="CV934" s="40"/>
      <c r="CW934" s="40"/>
      <c r="CX934" s="40"/>
      <c r="CY934" s="40"/>
      <c r="CZ934" s="40"/>
      <c r="DA934" s="40"/>
      <c r="DB934" s="40"/>
      <c r="DC934" s="40"/>
      <c r="DD934" s="40"/>
      <c r="DE934" s="40"/>
      <c r="DF934" s="40"/>
      <c r="DG934" s="40"/>
      <c r="DH934" s="40"/>
      <c r="DI934" s="40"/>
      <c r="DJ934" s="40"/>
      <c r="DK934" s="40"/>
      <c r="DL934" s="40"/>
      <c r="DM934" s="40"/>
      <c r="DN934" s="40"/>
      <c r="DO934" s="40"/>
      <c r="DP934" s="40"/>
      <c r="DQ934" s="40"/>
      <c r="DR934" s="40"/>
      <c r="DS934" s="40"/>
      <c r="DT934" s="40"/>
      <c r="DU934" s="40"/>
      <c r="DV934" s="40"/>
      <c r="DW934" s="40"/>
      <c r="DX934" s="40"/>
      <c r="DY934" s="40"/>
      <c r="DZ934" s="40"/>
      <c r="EA934" s="40"/>
      <c r="EB934" s="40"/>
      <c r="EC934" s="40"/>
      <c r="ED934" s="40"/>
      <c r="EE934" s="40"/>
      <c r="EF934" s="40"/>
      <c r="EG934" s="40"/>
      <c r="EH934" s="40"/>
      <c r="EI934" s="40"/>
      <c r="EJ934" s="40"/>
      <c r="EK934" s="40"/>
      <c r="EL934" s="40"/>
      <c r="EM934" s="40"/>
      <c r="EN934" s="40"/>
      <c r="EO934" s="40"/>
      <c r="EP934" s="40"/>
      <c r="EQ934" s="40"/>
      <c r="ER934" s="40"/>
      <c r="ES934" s="40"/>
      <c r="ET934" s="40"/>
      <c r="EU934" s="40"/>
      <c r="EV934" s="40"/>
      <c r="EW934" s="40"/>
      <c r="EX934" s="40"/>
      <c r="EY934" s="40"/>
      <c r="EZ934" s="40"/>
      <c r="FA934" s="40"/>
      <c r="FB934" s="40"/>
      <c r="FC934" s="40"/>
      <c r="FD934" s="40"/>
      <c r="FE934" s="40"/>
      <c r="FF934" s="40"/>
      <c r="FG934" s="40"/>
      <c r="FH934" s="40"/>
      <c r="FI934" s="40"/>
      <c r="FJ934" s="40"/>
      <c r="FK934" s="40"/>
      <c r="FL934" s="40"/>
      <c r="FM934" s="40"/>
      <c r="FN934" s="40"/>
      <c r="FO934" s="40"/>
      <c r="FP934" s="40"/>
      <c r="FQ934" s="40"/>
      <c r="FR934" s="40"/>
      <c r="FS934" s="40"/>
      <c r="FT934" s="40"/>
      <c r="FU934" s="40"/>
      <c r="FV934" s="40"/>
      <c r="FW934" s="40"/>
      <c r="FX934" s="40"/>
      <c r="FY934" s="40"/>
      <c r="FZ934" s="40"/>
      <c r="GA934" s="40"/>
      <c r="GB934" s="40"/>
      <c r="GC934" s="40"/>
      <c r="GD934" s="40"/>
      <c r="GE934" s="40"/>
      <c r="GF934" s="40"/>
      <c r="GG934" s="40"/>
      <c r="GH934" s="40"/>
      <c r="GI934" s="40"/>
      <c r="GJ934" s="40"/>
      <c r="GK934" s="40"/>
      <c r="GL934" s="40"/>
      <c r="GM934" s="40"/>
      <c r="GN934" s="40"/>
      <c r="GO934" s="40"/>
      <c r="GP934" s="40"/>
      <c r="GQ934" s="40"/>
      <c r="GR934" s="40"/>
      <c r="GS934" s="40"/>
      <c r="GT934" s="40"/>
      <c r="GU934" s="40"/>
      <c r="GV934" s="40"/>
      <c r="GW934" s="40"/>
      <c r="GX934" s="40"/>
      <c r="GY934" s="40"/>
      <c r="GZ934" s="40"/>
      <c r="HA934" s="40"/>
      <c r="HB934" s="40"/>
      <c r="HC934" s="40"/>
      <c r="HD934" s="40"/>
      <c r="HE934" s="40"/>
      <c r="HF934" s="40"/>
      <c r="HG934" s="40"/>
      <c r="HH934" s="40"/>
      <c r="HI934" s="40"/>
      <c r="HJ934" s="40"/>
      <c r="HK934" s="40"/>
      <c r="HL934" s="40"/>
      <c r="HM934" s="40"/>
      <c r="HN934" s="40"/>
      <c r="HO934" s="40"/>
      <c r="HP934" s="40"/>
      <c r="HQ934" s="40"/>
      <c r="HR934" s="40"/>
      <c r="HS934" s="40"/>
      <c r="HT934" s="40"/>
      <c r="HU934" s="40"/>
      <c r="HV934" s="40"/>
      <c r="HW934" s="40"/>
      <c r="HX934" s="40"/>
      <c r="HY934" s="40"/>
      <c r="HZ934" s="40"/>
      <c r="IA934" s="40"/>
      <c r="IB934" s="40"/>
    </row>
    <row r="935" spans="2:243" s="44" customFormat="1" ht="63" x14ac:dyDescent="0.25">
      <c r="B935" s="177"/>
      <c r="C935" s="34">
        <v>301</v>
      </c>
      <c r="D935" s="56" t="s">
        <v>2865</v>
      </c>
      <c r="E935" s="42" t="s">
        <v>1299</v>
      </c>
      <c r="F935" s="35" t="s">
        <v>1306</v>
      </c>
      <c r="G935" s="165" t="s">
        <v>4440</v>
      </c>
      <c r="H935" s="154">
        <v>42020</v>
      </c>
      <c r="I935" s="133">
        <v>162000</v>
      </c>
      <c r="J935" s="43">
        <v>42020</v>
      </c>
      <c r="K935" s="42" t="s">
        <v>2464</v>
      </c>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c r="AK935" s="40"/>
      <c r="AL935" s="40"/>
      <c r="AM935" s="40"/>
      <c r="AN935" s="40"/>
      <c r="AO935" s="40"/>
      <c r="AP935" s="40"/>
      <c r="AQ935" s="40"/>
      <c r="AR935" s="40"/>
      <c r="AS935" s="40"/>
      <c r="AT935" s="40"/>
      <c r="AU935" s="40"/>
      <c r="AV935" s="40"/>
      <c r="AW935" s="40"/>
      <c r="AX935" s="40"/>
      <c r="AY935" s="40"/>
      <c r="AZ935" s="40"/>
      <c r="BA935" s="40"/>
      <c r="BB935" s="40"/>
      <c r="BC935" s="40"/>
      <c r="BD935" s="40"/>
      <c r="BE935" s="40"/>
      <c r="BF935" s="40"/>
      <c r="BG935" s="40"/>
      <c r="BH935" s="40"/>
      <c r="BI935" s="40"/>
      <c r="BJ935" s="40"/>
      <c r="BK935" s="40"/>
      <c r="BL935" s="40"/>
      <c r="BM935" s="40"/>
      <c r="BN935" s="40"/>
      <c r="BO935" s="40"/>
      <c r="BP935" s="40"/>
      <c r="BQ935" s="40"/>
      <c r="BR935" s="40"/>
      <c r="BS935" s="40"/>
      <c r="BT935" s="40"/>
      <c r="BU935" s="40"/>
      <c r="BV935" s="40"/>
      <c r="BW935" s="40"/>
      <c r="BX935" s="40"/>
      <c r="BY935" s="40"/>
      <c r="BZ935" s="40"/>
      <c r="CA935" s="40"/>
      <c r="CB935" s="40"/>
      <c r="CC935" s="40"/>
      <c r="CD935" s="40"/>
      <c r="CE935" s="40"/>
      <c r="CF935" s="40"/>
      <c r="CG935" s="40"/>
      <c r="CH935" s="40"/>
      <c r="CI935" s="40"/>
      <c r="CJ935" s="40"/>
      <c r="CK935" s="40"/>
      <c r="CL935" s="40"/>
      <c r="CM935" s="40"/>
      <c r="CN935" s="40"/>
      <c r="CO935" s="40"/>
      <c r="CP935" s="40"/>
      <c r="CQ935" s="40"/>
      <c r="CR935" s="40"/>
      <c r="CS935" s="40"/>
      <c r="CT935" s="40"/>
      <c r="CU935" s="40"/>
      <c r="CV935" s="40"/>
      <c r="CW935" s="40"/>
      <c r="CX935" s="40"/>
      <c r="CY935" s="40"/>
      <c r="CZ935" s="40"/>
      <c r="DA935" s="40"/>
      <c r="DB935" s="40"/>
      <c r="DC935" s="40"/>
      <c r="DD935" s="40"/>
      <c r="DE935" s="40"/>
      <c r="DF935" s="40"/>
      <c r="DG935" s="40"/>
      <c r="DH935" s="40"/>
      <c r="DI935" s="40"/>
      <c r="DJ935" s="40"/>
      <c r="DK935" s="40"/>
      <c r="DL935" s="40"/>
      <c r="DM935" s="40"/>
      <c r="DN935" s="40"/>
      <c r="DO935" s="40"/>
      <c r="DP935" s="40"/>
      <c r="DQ935" s="40"/>
      <c r="DR935" s="40"/>
      <c r="DS935" s="40"/>
      <c r="DT935" s="40"/>
      <c r="DU935" s="40"/>
      <c r="DV935" s="40"/>
      <c r="DW935" s="40"/>
      <c r="DX935" s="40"/>
      <c r="DY935" s="40"/>
      <c r="DZ935" s="40"/>
      <c r="EA935" s="40"/>
      <c r="EB935" s="40"/>
      <c r="EC935" s="40"/>
      <c r="ED935" s="40"/>
      <c r="EE935" s="40"/>
      <c r="EF935" s="40"/>
      <c r="EG935" s="40"/>
      <c r="EH935" s="40"/>
      <c r="EI935" s="40"/>
      <c r="EJ935" s="40"/>
      <c r="EK935" s="40"/>
      <c r="EL935" s="40"/>
      <c r="EM935" s="40"/>
      <c r="EN935" s="40"/>
      <c r="EO935" s="40"/>
      <c r="EP935" s="40"/>
      <c r="EQ935" s="40"/>
      <c r="ER935" s="40"/>
      <c r="ES935" s="40"/>
      <c r="ET935" s="40"/>
      <c r="EU935" s="40"/>
      <c r="EV935" s="40"/>
      <c r="EW935" s="40"/>
      <c r="EX935" s="40"/>
      <c r="EY935" s="40"/>
      <c r="EZ935" s="40"/>
      <c r="FA935" s="40"/>
      <c r="FB935" s="40"/>
      <c r="FC935" s="40"/>
      <c r="FD935" s="40"/>
      <c r="FE935" s="40"/>
      <c r="FF935" s="40"/>
      <c r="FG935" s="40"/>
      <c r="FH935" s="40"/>
      <c r="FI935" s="40"/>
      <c r="FJ935" s="40"/>
      <c r="FK935" s="40"/>
      <c r="FL935" s="40"/>
      <c r="FM935" s="40"/>
      <c r="FN935" s="40"/>
      <c r="FO935" s="40"/>
      <c r="FP935" s="40"/>
      <c r="FQ935" s="40"/>
      <c r="FR935" s="40"/>
      <c r="FS935" s="40"/>
      <c r="FT935" s="40"/>
      <c r="FU935" s="40"/>
      <c r="FV935" s="40"/>
      <c r="FW935" s="40"/>
      <c r="FX935" s="40"/>
      <c r="FY935" s="40"/>
      <c r="FZ935" s="40"/>
      <c r="GA935" s="40"/>
      <c r="GB935" s="40"/>
      <c r="GC935" s="40"/>
      <c r="GD935" s="40"/>
      <c r="GE935" s="40"/>
      <c r="GF935" s="40"/>
      <c r="GG935" s="40"/>
      <c r="GH935" s="40"/>
      <c r="GI935" s="40"/>
      <c r="GJ935" s="40"/>
      <c r="GK935" s="40"/>
      <c r="GL935" s="40"/>
      <c r="GM935" s="40"/>
      <c r="GN935" s="40"/>
      <c r="GO935" s="40"/>
      <c r="GP935" s="40"/>
      <c r="GQ935" s="40"/>
      <c r="GR935" s="40"/>
      <c r="GS935" s="40"/>
      <c r="GT935" s="40"/>
      <c r="GU935" s="40"/>
      <c r="GV935" s="40"/>
      <c r="GW935" s="40"/>
      <c r="GX935" s="40"/>
      <c r="GY935" s="40"/>
      <c r="GZ935" s="40"/>
      <c r="HA935" s="40"/>
      <c r="HB935" s="40"/>
      <c r="HC935" s="40"/>
      <c r="HD935" s="40"/>
      <c r="HE935" s="40"/>
      <c r="HF935" s="40"/>
      <c r="HG935" s="40"/>
      <c r="HH935" s="40"/>
      <c r="HI935" s="40"/>
      <c r="HJ935" s="40"/>
      <c r="HK935" s="40"/>
      <c r="HL935" s="40"/>
      <c r="HM935" s="40"/>
      <c r="HN935" s="40"/>
      <c r="HO935" s="40"/>
      <c r="HP935" s="40"/>
      <c r="HQ935" s="40"/>
      <c r="HR935" s="40"/>
      <c r="HS935" s="40"/>
      <c r="HT935" s="40"/>
      <c r="HU935" s="40"/>
      <c r="HV935" s="40"/>
      <c r="HW935" s="40"/>
      <c r="HX935" s="40"/>
      <c r="HY935" s="40"/>
      <c r="HZ935" s="40"/>
      <c r="IA935" s="40"/>
      <c r="IC935" s="40"/>
      <c r="ID935" s="40"/>
      <c r="IE935" s="40"/>
      <c r="IF935" s="40"/>
      <c r="IG935" s="40"/>
      <c r="IH935" s="40"/>
      <c r="II935" s="40"/>
    </row>
    <row r="936" spans="2:243" s="44" customFormat="1" ht="141.75" x14ac:dyDescent="0.25">
      <c r="B936" s="177"/>
      <c r="C936" s="34">
        <v>302</v>
      </c>
      <c r="D936" s="46" t="s">
        <v>2833</v>
      </c>
      <c r="E936" s="41" t="s">
        <v>550</v>
      </c>
      <c r="F936" s="47" t="s">
        <v>553</v>
      </c>
      <c r="G936" s="48" t="s">
        <v>554</v>
      </c>
      <c r="H936" s="49">
        <v>42021</v>
      </c>
      <c r="I936" s="142">
        <v>7940</v>
      </c>
      <c r="J936" s="50">
        <v>42021</v>
      </c>
      <c r="K936" s="42" t="s">
        <v>2192</v>
      </c>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c r="AK936" s="40"/>
      <c r="AL936" s="40"/>
      <c r="AM936" s="40"/>
      <c r="AN936" s="40"/>
      <c r="AO936" s="40"/>
      <c r="AP936" s="40"/>
      <c r="AQ936" s="40"/>
      <c r="AR936" s="40"/>
      <c r="AS936" s="40"/>
      <c r="AT936" s="40"/>
      <c r="AU936" s="40"/>
      <c r="AV936" s="40"/>
      <c r="AW936" s="40"/>
      <c r="AX936" s="40"/>
      <c r="AY936" s="40"/>
      <c r="AZ936" s="40"/>
      <c r="BA936" s="40"/>
      <c r="BB936" s="40"/>
      <c r="BC936" s="40"/>
      <c r="BD936" s="40"/>
      <c r="BE936" s="40"/>
      <c r="BF936" s="40"/>
      <c r="BG936" s="40"/>
      <c r="BH936" s="40"/>
      <c r="BI936" s="40"/>
      <c r="BJ936" s="40"/>
      <c r="BK936" s="40"/>
      <c r="BL936" s="40"/>
      <c r="BM936" s="40"/>
      <c r="BN936" s="40"/>
      <c r="BO936" s="40"/>
      <c r="BP936" s="40"/>
      <c r="BQ936" s="40"/>
      <c r="BR936" s="40"/>
      <c r="BS936" s="40"/>
      <c r="BT936" s="40"/>
      <c r="BU936" s="40"/>
      <c r="BV936" s="40"/>
      <c r="BW936" s="40"/>
      <c r="BX936" s="40"/>
      <c r="BY936" s="40"/>
      <c r="BZ936" s="40"/>
      <c r="CA936" s="40"/>
      <c r="CB936" s="40"/>
      <c r="CC936" s="40"/>
      <c r="CD936" s="40"/>
      <c r="CE936" s="40"/>
      <c r="CF936" s="40"/>
      <c r="CG936" s="40"/>
      <c r="CH936" s="40"/>
      <c r="CI936" s="40"/>
      <c r="CJ936" s="40"/>
      <c r="CK936" s="40"/>
      <c r="CL936" s="40"/>
      <c r="CM936" s="40"/>
      <c r="CN936" s="40"/>
      <c r="CO936" s="40"/>
      <c r="CP936" s="40"/>
      <c r="CQ936" s="40"/>
      <c r="CR936" s="40"/>
      <c r="CS936" s="40"/>
      <c r="CT936" s="40"/>
      <c r="CU936" s="40"/>
      <c r="CV936" s="40"/>
      <c r="CW936" s="40"/>
      <c r="CX936" s="40"/>
      <c r="CY936" s="40"/>
      <c r="CZ936" s="40"/>
      <c r="DA936" s="40"/>
      <c r="DB936" s="40"/>
      <c r="DC936" s="40"/>
      <c r="DD936" s="40"/>
      <c r="DE936" s="40"/>
      <c r="DF936" s="40"/>
      <c r="DG936" s="40"/>
      <c r="DH936" s="40"/>
      <c r="DI936" s="40"/>
      <c r="DJ936" s="40"/>
      <c r="DK936" s="40"/>
      <c r="DL936" s="40"/>
      <c r="DM936" s="40"/>
      <c r="DN936" s="40"/>
      <c r="DO936" s="40"/>
      <c r="DP936" s="40"/>
      <c r="DQ936" s="40"/>
      <c r="DR936" s="40"/>
      <c r="DS936" s="40"/>
      <c r="DT936" s="40"/>
      <c r="DU936" s="40"/>
      <c r="DV936" s="40"/>
      <c r="DW936" s="40"/>
      <c r="DX936" s="40"/>
      <c r="DY936" s="40"/>
      <c r="DZ936" s="40"/>
      <c r="EA936" s="40"/>
      <c r="EB936" s="40"/>
      <c r="EC936" s="40"/>
      <c r="ED936" s="40"/>
      <c r="EE936" s="40"/>
      <c r="EF936" s="40"/>
      <c r="EG936" s="40"/>
      <c r="EH936" s="40"/>
      <c r="EI936" s="40"/>
      <c r="EJ936" s="40"/>
      <c r="EK936" s="40"/>
      <c r="EL936" s="40"/>
      <c r="EM936" s="40"/>
      <c r="EN936" s="40"/>
      <c r="EO936" s="40"/>
      <c r="EP936" s="40"/>
      <c r="EQ936" s="40"/>
      <c r="ER936" s="40"/>
      <c r="ES936" s="40"/>
      <c r="ET936" s="40"/>
      <c r="EU936" s="40"/>
      <c r="EV936" s="40"/>
      <c r="EW936" s="40"/>
      <c r="EX936" s="40"/>
      <c r="EY936" s="40"/>
      <c r="EZ936" s="40"/>
      <c r="FA936" s="40"/>
      <c r="FB936" s="40"/>
      <c r="FC936" s="40"/>
      <c r="FD936" s="40"/>
      <c r="FE936" s="40"/>
      <c r="FF936" s="40"/>
      <c r="FG936" s="40"/>
      <c r="FH936" s="40"/>
      <c r="FI936" s="40"/>
      <c r="FJ936" s="40"/>
      <c r="FK936" s="40"/>
      <c r="FL936" s="40"/>
      <c r="FM936" s="40"/>
      <c r="FN936" s="40"/>
      <c r="FO936" s="40"/>
      <c r="FP936" s="40"/>
      <c r="FQ936" s="40"/>
      <c r="FR936" s="40"/>
      <c r="FS936" s="40"/>
      <c r="FT936" s="40"/>
      <c r="FU936" s="40"/>
      <c r="FV936" s="40"/>
      <c r="FW936" s="40"/>
      <c r="FX936" s="40"/>
      <c r="FY936" s="40"/>
      <c r="FZ936" s="40"/>
      <c r="GA936" s="40"/>
      <c r="GB936" s="40"/>
      <c r="GC936" s="40"/>
      <c r="GD936" s="40"/>
      <c r="GE936" s="40"/>
      <c r="GF936" s="40"/>
      <c r="GG936" s="40"/>
      <c r="GH936" s="40"/>
      <c r="GI936" s="40"/>
      <c r="GJ936" s="40"/>
      <c r="GK936" s="40"/>
      <c r="GL936" s="40"/>
      <c r="GM936" s="40"/>
      <c r="GN936" s="40"/>
      <c r="GO936" s="40"/>
      <c r="GP936" s="40"/>
      <c r="GQ936" s="40"/>
      <c r="GR936" s="40"/>
      <c r="GS936" s="40"/>
      <c r="GT936" s="40"/>
      <c r="GU936" s="40"/>
      <c r="GV936" s="40"/>
      <c r="GW936" s="40"/>
      <c r="GX936" s="40"/>
      <c r="GY936" s="40"/>
      <c r="GZ936" s="40"/>
      <c r="HA936" s="40"/>
      <c r="HB936" s="40"/>
      <c r="HC936" s="40"/>
      <c r="HD936" s="40"/>
      <c r="HE936" s="40"/>
      <c r="HF936" s="40"/>
      <c r="HG936" s="40"/>
      <c r="HH936" s="40"/>
      <c r="HI936" s="40"/>
      <c r="HJ936" s="40"/>
      <c r="HK936" s="40"/>
      <c r="HL936" s="40"/>
      <c r="HM936" s="40"/>
      <c r="HN936" s="40"/>
      <c r="HO936" s="40"/>
      <c r="HP936" s="40"/>
      <c r="HQ936" s="40"/>
      <c r="HR936" s="40"/>
      <c r="HS936" s="40"/>
      <c r="HT936" s="40"/>
      <c r="HU936" s="40"/>
      <c r="HV936" s="40"/>
      <c r="HW936" s="40"/>
      <c r="HX936" s="40"/>
      <c r="HY936" s="40"/>
      <c r="HZ936" s="40"/>
      <c r="IA936" s="40"/>
      <c r="IB936" s="40"/>
      <c r="IC936" s="40"/>
      <c r="ID936" s="40"/>
      <c r="IE936" s="40"/>
      <c r="IF936" s="40"/>
      <c r="IG936" s="40"/>
      <c r="IH936" s="40"/>
      <c r="II936" s="40"/>
    </row>
    <row r="937" spans="2:243" s="44" customFormat="1" ht="47.25" x14ac:dyDescent="0.25">
      <c r="B937" s="177"/>
      <c r="C937" s="34">
        <v>303</v>
      </c>
      <c r="D937" s="35" t="s">
        <v>2834</v>
      </c>
      <c r="E937" s="35" t="s">
        <v>1246</v>
      </c>
      <c r="F937" s="35" t="s">
        <v>1854</v>
      </c>
      <c r="G937" s="35" t="s">
        <v>4431</v>
      </c>
      <c r="H937" s="37">
        <v>42022</v>
      </c>
      <c r="I937" s="133">
        <v>13158</v>
      </c>
      <c r="J937" s="38">
        <v>42022</v>
      </c>
      <c r="K937" s="42" t="s">
        <v>2465</v>
      </c>
      <c r="IB937" s="40"/>
      <c r="IC937" s="40"/>
      <c r="ID937" s="40"/>
      <c r="IE937" s="40"/>
      <c r="IF937" s="40"/>
      <c r="IG937" s="40"/>
      <c r="IH937" s="40"/>
      <c r="II937" s="40"/>
    </row>
    <row r="938" spans="2:243" s="44" customFormat="1" ht="63" x14ac:dyDescent="0.25">
      <c r="B938" s="177"/>
      <c r="C938" s="34">
        <v>304</v>
      </c>
      <c r="D938" s="35" t="s">
        <v>3017</v>
      </c>
      <c r="E938" s="35" t="s">
        <v>1246</v>
      </c>
      <c r="F938" s="35" t="s">
        <v>1862</v>
      </c>
      <c r="G938" s="35" t="s">
        <v>4441</v>
      </c>
      <c r="H938" s="37">
        <v>42022</v>
      </c>
      <c r="I938" s="133">
        <v>29219</v>
      </c>
      <c r="J938" s="38">
        <v>42022</v>
      </c>
      <c r="K938" s="42" t="s">
        <v>2466</v>
      </c>
      <c r="IB938" s="40"/>
      <c r="IC938" s="40"/>
      <c r="ID938" s="40"/>
      <c r="IE938" s="40"/>
      <c r="IF938" s="40"/>
      <c r="IG938" s="40"/>
      <c r="IH938" s="40"/>
      <c r="II938" s="40"/>
    </row>
    <row r="939" spans="2:243" s="44" customFormat="1" ht="63" x14ac:dyDescent="0.25">
      <c r="B939" s="177"/>
      <c r="C939" s="34">
        <v>305</v>
      </c>
      <c r="D939" s="35" t="s">
        <v>3016</v>
      </c>
      <c r="E939" s="35" t="s">
        <v>1249</v>
      </c>
      <c r="F939" s="35" t="s">
        <v>1859</v>
      </c>
      <c r="G939" s="35" t="s">
        <v>4442</v>
      </c>
      <c r="H939" s="37">
        <v>42022</v>
      </c>
      <c r="I939" s="133">
        <v>104266</v>
      </c>
      <c r="J939" s="38">
        <v>42022</v>
      </c>
      <c r="K939" s="42" t="s">
        <v>2467</v>
      </c>
      <c r="IB939" s="40"/>
      <c r="IC939" s="40"/>
      <c r="ID939" s="40"/>
      <c r="IE939" s="40"/>
      <c r="IF939" s="40"/>
      <c r="IG939" s="40"/>
      <c r="IH939" s="40"/>
      <c r="II939" s="40"/>
    </row>
    <row r="940" spans="2:243" s="44" customFormat="1" ht="63" x14ac:dyDescent="0.25">
      <c r="B940" s="177"/>
      <c r="C940" s="34">
        <v>306</v>
      </c>
      <c r="D940" s="35" t="s">
        <v>2834</v>
      </c>
      <c r="E940" s="35" t="s">
        <v>1240</v>
      </c>
      <c r="F940" s="35" t="s">
        <v>1871</v>
      </c>
      <c r="G940" s="35" t="s">
        <v>4443</v>
      </c>
      <c r="H940" s="37">
        <v>42022</v>
      </c>
      <c r="I940" s="133">
        <v>147224</v>
      </c>
      <c r="J940" s="38">
        <v>42022</v>
      </c>
      <c r="K940" s="42" t="s">
        <v>2468</v>
      </c>
      <c r="IC940" s="40"/>
      <c r="ID940" s="40"/>
      <c r="IE940" s="40"/>
      <c r="IF940" s="40"/>
      <c r="IG940" s="40"/>
      <c r="IH940" s="40"/>
      <c r="II940" s="40"/>
    </row>
    <row r="941" spans="2:243" s="44" customFormat="1" ht="63" x14ac:dyDescent="0.25">
      <c r="B941" s="177"/>
      <c r="C941" s="34">
        <v>307</v>
      </c>
      <c r="D941" s="35" t="s">
        <v>3016</v>
      </c>
      <c r="E941" s="35" t="s">
        <v>1212</v>
      </c>
      <c r="F941" s="35" t="s">
        <v>1227</v>
      </c>
      <c r="G941" s="35" t="s">
        <v>4444</v>
      </c>
      <c r="H941" s="37">
        <v>42022</v>
      </c>
      <c r="I941" s="133">
        <v>37380</v>
      </c>
      <c r="J941" s="38">
        <v>42022</v>
      </c>
      <c r="K941" s="42" t="s">
        <v>2469</v>
      </c>
      <c r="IB941" s="40"/>
      <c r="IC941" s="40"/>
      <c r="ID941" s="40"/>
      <c r="IE941" s="40"/>
      <c r="IF941" s="40"/>
      <c r="IG941" s="40"/>
      <c r="IH941" s="40"/>
      <c r="II941" s="40"/>
    </row>
    <row r="942" spans="2:243" s="44" customFormat="1" ht="78.75" x14ac:dyDescent="0.25">
      <c r="B942" s="177"/>
      <c r="C942" s="34">
        <v>308</v>
      </c>
      <c r="D942" s="46" t="s">
        <v>2901</v>
      </c>
      <c r="E942" s="41" t="s">
        <v>295</v>
      </c>
      <c r="F942" s="47" t="s">
        <v>495</v>
      </c>
      <c r="G942" s="48" t="s">
        <v>496</v>
      </c>
      <c r="H942" s="49">
        <v>41166</v>
      </c>
      <c r="I942" s="142">
        <v>226200</v>
      </c>
      <c r="J942" s="50">
        <v>42024</v>
      </c>
      <c r="K942" s="42" t="s">
        <v>2470</v>
      </c>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c r="AK942" s="40"/>
      <c r="AL942" s="40"/>
      <c r="AM942" s="40"/>
      <c r="AN942" s="40"/>
      <c r="AO942" s="40"/>
      <c r="AP942" s="40"/>
      <c r="AQ942" s="40"/>
      <c r="AR942" s="40"/>
      <c r="AS942" s="40"/>
      <c r="AT942" s="40"/>
      <c r="AU942" s="40"/>
      <c r="AV942" s="40"/>
      <c r="AW942" s="40"/>
      <c r="AX942" s="40"/>
      <c r="AY942" s="40"/>
      <c r="AZ942" s="40"/>
      <c r="BA942" s="40"/>
      <c r="BB942" s="40"/>
      <c r="BC942" s="40"/>
      <c r="BD942" s="40"/>
      <c r="BE942" s="40"/>
      <c r="BF942" s="40"/>
      <c r="BG942" s="40"/>
      <c r="BH942" s="40"/>
      <c r="BI942" s="40"/>
      <c r="BJ942" s="40"/>
      <c r="BK942" s="40"/>
      <c r="BL942" s="40"/>
      <c r="BM942" s="40"/>
      <c r="BN942" s="40"/>
      <c r="BO942" s="40"/>
      <c r="BP942" s="40"/>
      <c r="BQ942" s="40"/>
      <c r="BR942" s="40"/>
      <c r="BS942" s="40"/>
      <c r="BT942" s="40"/>
      <c r="BU942" s="40"/>
      <c r="BV942" s="40"/>
      <c r="BW942" s="40"/>
      <c r="BX942" s="40"/>
      <c r="BY942" s="40"/>
      <c r="BZ942" s="40"/>
      <c r="CA942" s="40"/>
      <c r="CB942" s="40"/>
      <c r="CC942" s="40"/>
      <c r="CD942" s="40"/>
      <c r="CE942" s="40"/>
      <c r="CF942" s="40"/>
      <c r="CG942" s="40"/>
      <c r="CH942" s="40"/>
      <c r="CI942" s="40"/>
      <c r="CJ942" s="40"/>
      <c r="CK942" s="40"/>
      <c r="CL942" s="40"/>
      <c r="CM942" s="40"/>
      <c r="CN942" s="40"/>
      <c r="CO942" s="40"/>
      <c r="CP942" s="40"/>
      <c r="CQ942" s="40"/>
      <c r="CR942" s="40"/>
      <c r="CS942" s="40"/>
      <c r="CT942" s="40"/>
      <c r="CU942" s="40"/>
      <c r="CV942" s="40"/>
      <c r="CW942" s="40"/>
      <c r="CX942" s="40"/>
      <c r="CY942" s="40"/>
      <c r="CZ942" s="40"/>
      <c r="DA942" s="40"/>
      <c r="DB942" s="40"/>
      <c r="DC942" s="40"/>
      <c r="DD942" s="40"/>
      <c r="DE942" s="40"/>
      <c r="DF942" s="40"/>
      <c r="DG942" s="40"/>
      <c r="DH942" s="40"/>
      <c r="DI942" s="40"/>
      <c r="DJ942" s="40"/>
      <c r="DK942" s="40"/>
      <c r="DL942" s="40"/>
      <c r="DM942" s="40"/>
      <c r="DN942" s="40"/>
      <c r="DO942" s="40"/>
      <c r="DP942" s="40"/>
      <c r="DQ942" s="40"/>
      <c r="DR942" s="40"/>
      <c r="DS942" s="40"/>
      <c r="DT942" s="40"/>
      <c r="DU942" s="40"/>
      <c r="DV942" s="40"/>
      <c r="DW942" s="40"/>
      <c r="DX942" s="40"/>
      <c r="DY942" s="40"/>
      <c r="DZ942" s="40"/>
      <c r="EA942" s="40"/>
      <c r="EB942" s="40"/>
      <c r="EC942" s="40"/>
      <c r="ED942" s="40"/>
      <c r="EE942" s="40"/>
      <c r="EF942" s="40"/>
      <c r="EG942" s="40"/>
      <c r="EH942" s="40"/>
      <c r="EI942" s="40"/>
      <c r="EJ942" s="40"/>
      <c r="EK942" s="40"/>
      <c r="EL942" s="40"/>
      <c r="EM942" s="40"/>
      <c r="EN942" s="40"/>
      <c r="EO942" s="40"/>
      <c r="EP942" s="40"/>
      <c r="EQ942" s="40"/>
      <c r="ER942" s="40"/>
      <c r="ES942" s="40"/>
      <c r="ET942" s="40"/>
      <c r="EU942" s="40"/>
      <c r="EV942" s="40"/>
      <c r="EW942" s="40"/>
      <c r="EX942" s="40"/>
      <c r="EY942" s="40"/>
      <c r="EZ942" s="40"/>
      <c r="FA942" s="40"/>
      <c r="FB942" s="40"/>
      <c r="FC942" s="40"/>
      <c r="FD942" s="40"/>
      <c r="FE942" s="40"/>
      <c r="FF942" s="40"/>
      <c r="FG942" s="40"/>
      <c r="FH942" s="40"/>
      <c r="FI942" s="40"/>
      <c r="FJ942" s="40"/>
      <c r="FK942" s="40"/>
      <c r="FL942" s="40"/>
      <c r="FM942" s="40"/>
      <c r="FN942" s="40"/>
      <c r="FO942" s="40"/>
      <c r="FP942" s="40"/>
      <c r="FQ942" s="40"/>
      <c r="FR942" s="40"/>
      <c r="FS942" s="40"/>
      <c r="FT942" s="40"/>
      <c r="FU942" s="40"/>
      <c r="FV942" s="40"/>
      <c r="FW942" s="40"/>
      <c r="FX942" s="40"/>
      <c r="FY942" s="40"/>
      <c r="FZ942" s="40"/>
      <c r="GA942" s="40"/>
      <c r="GB942" s="40"/>
      <c r="GC942" s="40"/>
      <c r="GD942" s="40"/>
      <c r="GE942" s="40"/>
      <c r="GF942" s="40"/>
      <c r="GG942" s="40"/>
      <c r="GH942" s="40"/>
      <c r="GI942" s="40"/>
      <c r="GJ942" s="40"/>
      <c r="GK942" s="40"/>
      <c r="GL942" s="40"/>
      <c r="GM942" s="40"/>
      <c r="GN942" s="40"/>
      <c r="GO942" s="40"/>
      <c r="GP942" s="40"/>
      <c r="GQ942" s="40"/>
      <c r="GR942" s="40"/>
      <c r="GS942" s="40"/>
      <c r="GT942" s="40"/>
      <c r="GU942" s="40"/>
      <c r="GV942" s="40"/>
      <c r="GW942" s="40"/>
      <c r="GX942" s="40"/>
      <c r="GY942" s="40"/>
      <c r="GZ942" s="40"/>
      <c r="HA942" s="40"/>
      <c r="HB942" s="40"/>
      <c r="HC942" s="40"/>
      <c r="HD942" s="40"/>
      <c r="HE942" s="40"/>
      <c r="HF942" s="40"/>
      <c r="HG942" s="40"/>
      <c r="HH942" s="40"/>
      <c r="HI942" s="40"/>
      <c r="HJ942" s="40"/>
      <c r="HK942" s="40"/>
      <c r="HL942" s="40"/>
      <c r="HM942" s="40"/>
      <c r="HN942" s="40"/>
      <c r="HO942" s="40"/>
      <c r="HP942" s="40"/>
      <c r="HQ942" s="40"/>
      <c r="HR942" s="40"/>
      <c r="HS942" s="40"/>
      <c r="HT942" s="40"/>
      <c r="HU942" s="40"/>
      <c r="HV942" s="40"/>
      <c r="HW942" s="40"/>
      <c r="HX942" s="40"/>
      <c r="HY942" s="40"/>
      <c r="HZ942" s="40"/>
      <c r="IA942" s="40"/>
      <c r="IC942" s="40"/>
      <c r="ID942" s="40"/>
      <c r="IE942" s="40"/>
      <c r="IF942" s="40"/>
      <c r="IG942" s="40"/>
      <c r="IH942" s="40"/>
      <c r="II942" s="40"/>
    </row>
    <row r="943" spans="2:243" s="44" customFormat="1" ht="94.5" x14ac:dyDescent="0.25">
      <c r="B943" s="177"/>
      <c r="C943" s="34">
        <v>309</v>
      </c>
      <c r="D943" s="46" t="s">
        <v>2870</v>
      </c>
      <c r="E943" s="41" t="s">
        <v>12</v>
      </c>
      <c r="F943" s="47" t="s">
        <v>128</v>
      </c>
      <c r="G943" s="48" t="s">
        <v>129</v>
      </c>
      <c r="H943" s="49">
        <v>41698</v>
      </c>
      <c r="I943" s="142">
        <v>42930</v>
      </c>
      <c r="J943" s="50">
        <v>42031</v>
      </c>
      <c r="K943" s="42" t="s">
        <v>2471</v>
      </c>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c r="AK943" s="40"/>
      <c r="AL943" s="40"/>
      <c r="AM943" s="40"/>
      <c r="AN943" s="40"/>
      <c r="AO943" s="40"/>
      <c r="AP943" s="40"/>
      <c r="AQ943" s="40"/>
      <c r="AR943" s="40"/>
      <c r="AS943" s="40"/>
      <c r="AT943" s="40"/>
      <c r="AU943" s="40"/>
      <c r="AV943" s="40"/>
      <c r="AW943" s="40"/>
      <c r="AX943" s="40"/>
      <c r="AY943" s="40"/>
      <c r="AZ943" s="40"/>
      <c r="BA943" s="40"/>
      <c r="BB943" s="40"/>
      <c r="BC943" s="40"/>
      <c r="BD943" s="40"/>
      <c r="BE943" s="40"/>
      <c r="BF943" s="40"/>
      <c r="BG943" s="40"/>
      <c r="BH943" s="40"/>
      <c r="BI943" s="40"/>
      <c r="BJ943" s="40"/>
      <c r="BK943" s="40"/>
      <c r="BL943" s="40"/>
      <c r="BM943" s="40"/>
      <c r="BN943" s="40"/>
      <c r="BO943" s="40"/>
      <c r="BP943" s="40"/>
      <c r="BQ943" s="40"/>
      <c r="BR943" s="40"/>
      <c r="BS943" s="40"/>
      <c r="BT943" s="40"/>
      <c r="BU943" s="40"/>
      <c r="BV943" s="40"/>
      <c r="BW943" s="40"/>
      <c r="BX943" s="40"/>
      <c r="BY943" s="40"/>
      <c r="BZ943" s="40"/>
      <c r="CA943" s="40"/>
      <c r="CB943" s="40"/>
      <c r="CC943" s="40"/>
      <c r="CD943" s="40"/>
      <c r="CE943" s="40"/>
      <c r="CF943" s="40"/>
      <c r="CG943" s="40"/>
      <c r="CH943" s="40"/>
      <c r="CI943" s="40"/>
      <c r="CJ943" s="40"/>
      <c r="CK943" s="40"/>
      <c r="CL943" s="40"/>
      <c r="CM943" s="40"/>
      <c r="CN943" s="40"/>
      <c r="CO943" s="40"/>
      <c r="CP943" s="40"/>
      <c r="CQ943" s="40"/>
      <c r="CR943" s="40"/>
      <c r="CS943" s="40"/>
      <c r="CT943" s="40"/>
      <c r="CU943" s="40"/>
      <c r="CV943" s="40"/>
      <c r="CW943" s="40"/>
      <c r="CX943" s="40"/>
      <c r="CY943" s="40"/>
      <c r="CZ943" s="40"/>
      <c r="DA943" s="40"/>
      <c r="DB943" s="40"/>
      <c r="DC943" s="40"/>
      <c r="DD943" s="40"/>
      <c r="DE943" s="40"/>
      <c r="DF943" s="40"/>
      <c r="DG943" s="40"/>
      <c r="DH943" s="40"/>
      <c r="DI943" s="40"/>
      <c r="DJ943" s="40"/>
      <c r="DK943" s="40"/>
      <c r="DL943" s="40"/>
      <c r="DM943" s="40"/>
      <c r="DN943" s="40"/>
      <c r="DO943" s="40"/>
      <c r="DP943" s="40"/>
      <c r="DQ943" s="40"/>
      <c r="DR943" s="40"/>
      <c r="DS943" s="40"/>
      <c r="DT943" s="40"/>
      <c r="DU943" s="40"/>
      <c r="DV943" s="40"/>
      <c r="DW943" s="40"/>
      <c r="DX943" s="40"/>
      <c r="DY943" s="40"/>
      <c r="DZ943" s="40"/>
      <c r="EA943" s="40"/>
      <c r="EB943" s="40"/>
      <c r="EC943" s="40"/>
      <c r="ED943" s="40"/>
      <c r="EE943" s="40"/>
      <c r="EF943" s="40"/>
      <c r="EG943" s="40"/>
      <c r="EH943" s="40"/>
      <c r="EI943" s="40"/>
      <c r="EJ943" s="40"/>
      <c r="EK943" s="40"/>
      <c r="EL943" s="40"/>
      <c r="EM943" s="40"/>
      <c r="EN943" s="40"/>
      <c r="EO943" s="40"/>
      <c r="EP943" s="40"/>
      <c r="EQ943" s="40"/>
      <c r="ER943" s="40"/>
      <c r="ES943" s="40"/>
      <c r="ET943" s="40"/>
      <c r="EU943" s="40"/>
      <c r="EV943" s="40"/>
      <c r="EW943" s="40"/>
      <c r="EX943" s="40"/>
      <c r="EY943" s="40"/>
      <c r="EZ943" s="40"/>
      <c r="FA943" s="40"/>
      <c r="FB943" s="40"/>
      <c r="FC943" s="40"/>
      <c r="FD943" s="40"/>
      <c r="FE943" s="40"/>
      <c r="FF943" s="40"/>
      <c r="FG943" s="40"/>
      <c r="FH943" s="40"/>
      <c r="FI943" s="40"/>
      <c r="FJ943" s="40"/>
      <c r="FK943" s="40"/>
      <c r="FL943" s="40"/>
      <c r="FM943" s="40"/>
      <c r="FN943" s="40"/>
      <c r="FO943" s="40"/>
      <c r="FP943" s="40"/>
      <c r="FQ943" s="40"/>
      <c r="FR943" s="40"/>
      <c r="FS943" s="40"/>
      <c r="FT943" s="40"/>
      <c r="FU943" s="40"/>
      <c r="FV943" s="40"/>
      <c r="FW943" s="40"/>
      <c r="FX943" s="40"/>
      <c r="FY943" s="40"/>
      <c r="FZ943" s="40"/>
      <c r="GA943" s="40"/>
      <c r="GB943" s="40"/>
      <c r="GC943" s="40"/>
      <c r="GD943" s="40"/>
      <c r="GE943" s="40"/>
      <c r="GF943" s="40"/>
      <c r="GG943" s="40"/>
      <c r="GH943" s="40"/>
      <c r="GI943" s="40"/>
      <c r="GJ943" s="40"/>
      <c r="GK943" s="40"/>
      <c r="GL943" s="40"/>
      <c r="GM943" s="40"/>
      <c r="GN943" s="40"/>
      <c r="GO943" s="40"/>
      <c r="GP943" s="40"/>
      <c r="GQ943" s="40"/>
      <c r="GR943" s="40"/>
      <c r="GS943" s="40"/>
      <c r="GT943" s="40"/>
      <c r="GU943" s="40"/>
      <c r="GV943" s="40"/>
      <c r="GW943" s="40"/>
      <c r="GX943" s="40"/>
      <c r="GY943" s="40"/>
      <c r="GZ943" s="40"/>
      <c r="HA943" s="40"/>
      <c r="HB943" s="40"/>
      <c r="HC943" s="40"/>
      <c r="HD943" s="40"/>
      <c r="HE943" s="40"/>
      <c r="HF943" s="40"/>
      <c r="HG943" s="40"/>
      <c r="HH943" s="40"/>
      <c r="HI943" s="40"/>
      <c r="HJ943" s="40"/>
      <c r="HK943" s="40"/>
      <c r="HL943" s="40"/>
      <c r="HM943" s="40"/>
      <c r="HN943" s="40"/>
      <c r="HO943" s="40"/>
      <c r="HP943" s="40"/>
      <c r="HQ943" s="40"/>
      <c r="HR943" s="40"/>
      <c r="HS943" s="40"/>
      <c r="HT943" s="40"/>
      <c r="HU943" s="40"/>
      <c r="HV943" s="40"/>
      <c r="HW943" s="40"/>
      <c r="HX943" s="40"/>
      <c r="HY943" s="40"/>
      <c r="HZ943" s="40"/>
      <c r="IA943" s="40"/>
      <c r="IB943" s="40"/>
    </row>
    <row r="944" spans="2:243" s="44" customFormat="1" ht="47.25" x14ac:dyDescent="0.25">
      <c r="B944" s="177"/>
      <c r="C944" s="34">
        <v>310</v>
      </c>
      <c r="D944" s="46" t="s">
        <v>2916</v>
      </c>
      <c r="E944" s="41" t="s">
        <v>480</v>
      </c>
      <c r="F944" s="47" t="s">
        <v>698</v>
      </c>
      <c r="G944" s="48" t="s">
        <v>699</v>
      </c>
      <c r="H944" s="49">
        <v>40785</v>
      </c>
      <c r="I944" s="142">
        <v>73034</v>
      </c>
      <c r="J944" s="50">
        <v>42031</v>
      </c>
      <c r="K944" s="42" t="s">
        <v>2242</v>
      </c>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c r="AK944" s="40"/>
      <c r="AL944" s="40"/>
      <c r="AM944" s="40"/>
      <c r="AN944" s="40"/>
      <c r="AO944" s="40"/>
      <c r="AP944" s="40"/>
      <c r="AQ944" s="40"/>
      <c r="AR944" s="40"/>
      <c r="AS944" s="40"/>
      <c r="AT944" s="40"/>
      <c r="AU944" s="40"/>
      <c r="AV944" s="40"/>
      <c r="AW944" s="40"/>
      <c r="AX944" s="40"/>
      <c r="AY944" s="40"/>
      <c r="AZ944" s="40"/>
      <c r="BA944" s="40"/>
      <c r="BB944" s="40"/>
      <c r="BC944" s="40"/>
      <c r="BD944" s="40"/>
      <c r="BE944" s="40"/>
      <c r="BF944" s="40"/>
      <c r="BG944" s="40"/>
      <c r="BH944" s="40"/>
      <c r="BI944" s="40"/>
      <c r="BJ944" s="40"/>
      <c r="BK944" s="40"/>
      <c r="BL944" s="40"/>
      <c r="BM944" s="40"/>
      <c r="BN944" s="40"/>
      <c r="BO944" s="40"/>
      <c r="BP944" s="40"/>
      <c r="BQ944" s="40"/>
      <c r="BR944" s="40"/>
      <c r="BS944" s="40"/>
      <c r="BT944" s="40"/>
      <c r="BU944" s="40"/>
      <c r="BV944" s="40"/>
      <c r="BW944" s="40"/>
      <c r="BX944" s="40"/>
      <c r="BY944" s="40"/>
      <c r="BZ944" s="40"/>
      <c r="CA944" s="40"/>
      <c r="CB944" s="40"/>
      <c r="CC944" s="40"/>
      <c r="CD944" s="40"/>
      <c r="CE944" s="40"/>
      <c r="CF944" s="40"/>
      <c r="CG944" s="40"/>
      <c r="CH944" s="40"/>
      <c r="CI944" s="40"/>
      <c r="CJ944" s="40"/>
      <c r="CK944" s="40"/>
      <c r="CL944" s="40"/>
      <c r="CM944" s="40"/>
      <c r="CN944" s="40"/>
      <c r="CO944" s="40"/>
      <c r="CP944" s="40"/>
      <c r="CQ944" s="40"/>
      <c r="CR944" s="40"/>
      <c r="CS944" s="40"/>
      <c r="CT944" s="40"/>
      <c r="CU944" s="40"/>
      <c r="CV944" s="40"/>
      <c r="CW944" s="40"/>
      <c r="CX944" s="40"/>
      <c r="CY944" s="40"/>
      <c r="CZ944" s="40"/>
      <c r="DA944" s="40"/>
      <c r="DB944" s="40"/>
      <c r="DC944" s="40"/>
      <c r="DD944" s="40"/>
      <c r="DE944" s="40"/>
      <c r="DF944" s="40"/>
      <c r="DG944" s="40"/>
      <c r="DH944" s="40"/>
      <c r="DI944" s="40"/>
      <c r="DJ944" s="40"/>
      <c r="DK944" s="40"/>
      <c r="DL944" s="40"/>
      <c r="DM944" s="40"/>
      <c r="DN944" s="40"/>
      <c r="DO944" s="40"/>
      <c r="DP944" s="40"/>
      <c r="DQ944" s="40"/>
      <c r="DR944" s="40"/>
      <c r="DS944" s="40"/>
      <c r="DT944" s="40"/>
      <c r="DU944" s="40"/>
      <c r="DV944" s="40"/>
      <c r="DW944" s="40"/>
      <c r="DX944" s="40"/>
      <c r="DY944" s="40"/>
      <c r="DZ944" s="40"/>
      <c r="EA944" s="40"/>
      <c r="EB944" s="40"/>
      <c r="EC944" s="40"/>
      <c r="ED944" s="40"/>
      <c r="EE944" s="40"/>
      <c r="EF944" s="40"/>
      <c r="EG944" s="40"/>
      <c r="EH944" s="40"/>
      <c r="EI944" s="40"/>
      <c r="EJ944" s="40"/>
      <c r="EK944" s="40"/>
      <c r="EL944" s="40"/>
      <c r="EM944" s="40"/>
      <c r="EN944" s="40"/>
      <c r="EO944" s="40"/>
      <c r="EP944" s="40"/>
      <c r="EQ944" s="40"/>
      <c r="ER944" s="40"/>
      <c r="ES944" s="40"/>
      <c r="ET944" s="40"/>
      <c r="EU944" s="40"/>
      <c r="EV944" s="40"/>
      <c r="EW944" s="40"/>
      <c r="EX944" s="40"/>
      <c r="EY944" s="40"/>
      <c r="EZ944" s="40"/>
      <c r="FA944" s="40"/>
      <c r="FB944" s="40"/>
      <c r="FC944" s="40"/>
      <c r="FD944" s="40"/>
      <c r="FE944" s="40"/>
      <c r="FF944" s="40"/>
      <c r="FG944" s="40"/>
      <c r="FH944" s="40"/>
      <c r="FI944" s="40"/>
      <c r="FJ944" s="40"/>
      <c r="FK944" s="40"/>
      <c r="FL944" s="40"/>
      <c r="FM944" s="40"/>
      <c r="FN944" s="40"/>
      <c r="FO944" s="40"/>
      <c r="FP944" s="40"/>
      <c r="FQ944" s="40"/>
      <c r="FR944" s="40"/>
      <c r="FS944" s="40"/>
      <c r="FT944" s="40"/>
      <c r="FU944" s="40"/>
      <c r="FV944" s="40"/>
      <c r="FW944" s="40"/>
      <c r="FX944" s="40"/>
      <c r="FY944" s="40"/>
      <c r="FZ944" s="40"/>
      <c r="GA944" s="40"/>
      <c r="GB944" s="40"/>
      <c r="GC944" s="40"/>
      <c r="GD944" s="40"/>
      <c r="GE944" s="40"/>
      <c r="GF944" s="40"/>
      <c r="GG944" s="40"/>
      <c r="GH944" s="40"/>
      <c r="GI944" s="40"/>
      <c r="GJ944" s="40"/>
      <c r="GK944" s="40"/>
      <c r="GL944" s="40"/>
      <c r="GM944" s="40"/>
      <c r="GN944" s="40"/>
      <c r="GO944" s="40"/>
      <c r="GP944" s="40"/>
      <c r="GQ944" s="40"/>
      <c r="GR944" s="40"/>
      <c r="GS944" s="40"/>
      <c r="GT944" s="40"/>
      <c r="GU944" s="40"/>
      <c r="GV944" s="40"/>
      <c r="GW944" s="40"/>
      <c r="GX944" s="40"/>
      <c r="GY944" s="40"/>
      <c r="GZ944" s="40"/>
      <c r="HA944" s="40"/>
      <c r="HB944" s="40"/>
      <c r="HC944" s="40"/>
      <c r="HD944" s="40"/>
      <c r="HE944" s="40"/>
      <c r="HF944" s="40"/>
      <c r="HG944" s="40"/>
      <c r="HH944" s="40"/>
      <c r="HI944" s="40"/>
      <c r="HJ944" s="40"/>
      <c r="HK944" s="40"/>
      <c r="HL944" s="40"/>
      <c r="HM944" s="40"/>
      <c r="HN944" s="40"/>
      <c r="HO944" s="40"/>
      <c r="HP944" s="40"/>
      <c r="HQ944" s="40"/>
      <c r="HR944" s="40"/>
      <c r="HS944" s="40"/>
      <c r="HT944" s="40"/>
      <c r="HU944" s="40"/>
      <c r="HV944" s="40"/>
      <c r="HW944" s="40"/>
      <c r="HX944" s="40"/>
      <c r="HY944" s="40"/>
      <c r="HZ944" s="40"/>
      <c r="IA944" s="40"/>
      <c r="IB944" s="40"/>
      <c r="IC944" s="40"/>
      <c r="ID944" s="40"/>
      <c r="IE944" s="40"/>
      <c r="IF944" s="40"/>
      <c r="IG944" s="40"/>
      <c r="IH944" s="40"/>
      <c r="II944" s="40"/>
    </row>
    <row r="945" spans="2:243" s="44" customFormat="1" ht="126" x14ac:dyDescent="0.25">
      <c r="B945" s="177"/>
      <c r="C945" s="34">
        <v>311</v>
      </c>
      <c r="D945" s="46" t="s">
        <v>3051</v>
      </c>
      <c r="E945" s="41" t="s">
        <v>348</v>
      </c>
      <c r="F945" s="47" t="s">
        <v>376</v>
      </c>
      <c r="G945" s="48" t="s">
        <v>377</v>
      </c>
      <c r="H945" s="49">
        <v>40648</v>
      </c>
      <c r="I945" s="142">
        <v>404</v>
      </c>
      <c r="J945" s="50">
        <v>42032</v>
      </c>
      <c r="K945" s="42" t="s">
        <v>2472</v>
      </c>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c r="AK945" s="40"/>
      <c r="AL945" s="40"/>
      <c r="AM945" s="40"/>
      <c r="AN945" s="40"/>
      <c r="AO945" s="40"/>
      <c r="AP945" s="40"/>
      <c r="AQ945" s="40"/>
      <c r="AR945" s="40"/>
      <c r="AS945" s="40"/>
      <c r="AT945" s="40"/>
      <c r="AU945" s="40"/>
      <c r="AV945" s="40"/>
      <c r="AW945" s="40"/>
      <c r="AX945" s="40"/>
      <c r="AY945" s="40"/>
      <c r="AZ945" s="40"/>
      <c r="BA945" s="40"/>
      <c r="BB945" s="40"/>
      <c r="BC945" s="40"/>
      <c r="BD945" s="40"/>
      <c r="BE945" s="40"/>
      <c r="BF945" s="40"/>
      <c r="BG945" s="40"/>
      <c r="BH945" s="40"/>
      <c r="BI945" s="40"/>
      <c r="BJ945" s="40"/>
      <c r="BK945" s="40"/>
      <c r="BL945" s="40"/>
      <c r="BM945" s="40"/>
      <c r="BN945" s="40"/>
      <c r="BO945" s="40"/>
      <c r="BP945" s="40"/>
      <c r="BQ945" s="40"/>
      <c r="BR945" s="40"/>
      <c r="BS945" s="40"/>
      <c r="BT945" s="40"/>
      <c r="BU945" s="40"/>
      <c r="BV945" s="40"/>
      <c r="BW945" s="40"/>
      <c r="BX945" s="40"/>
      <c r="BY945" s="40"/>
      <c r="BZ945" s="40"/>
      <c r="CA945" s="40"/>
      <c r="CB945" s="40"/>
      <c r="CC945" s="40"/>
      <c r="CD945" s="40"/>
      <c r="CE945" s="40"/>
      <c r="CF945" s="40"/>
      <c r="CG945" s="40"/>
      <c r="CH945" s="40"/>
      <c r="CI945" s="40"/>
      <c r="CJ945" s="40"/>
      <c r="CK945" s="40"/>
      <c r="CL945" s="40"/>
      <c r="CM945" s="40"/>
      <c r="CN945" s="40"/>
      <c r="CO945" s="40"/>
      <c r="CP945" s="40"/>
      <c r="CQ945" s="40"/>
      <c r="CR945" s="40"/>
      <c r="CS945" s="40"/>
      <c r="CT945" s="40"/>
      <c r="CU945" s="40"/>
      <c r="CV945" s="40"/>
      <c r="CW945" s="40"/>
      <c r="CX945" s="40"/>
      <c r="CY945" s="40"/>
      <c r="CZ945" s="40"/>
      <c r="DA945" s="40"/>
      <c r="DB945" s="40"/>
      <c r="DC945" s="40"/>
      <c r="DD945" s="40"/>
      <c r="DE945" s="40"/>
      <c r="DF945" s="40"/>
      <c r="DG945" s="40"/>
      <c r="DH945" s="40"/>
      <c r="DI945" s="40"/>
      <c r="DJ945" s="40"/>
      <c r="DK945" s="40"/>
      <c r="DL945" s="40"/>
      <c r="DM945" s="40"/>
      <c r="DN945" s="40"/>
      <c r="DO945" s="40"/>
      <c r="DP945" s="40"/>
      <c r="DQ945" s="40"/>
      <c r="DR945" s="40"/>
      <c r="DS945" s="40"/>
      <c r="DT945" s="40"/>
      <c r="DU945" s="40"/>
      <c r="DV945" s="40"/>
      <c r="DW945" s="40"/>
      <c r="DX945" s="40"/>
      <c r="DY945" s="40"/>
      <c r="DZ945" s="40"/>
      <c r="EA945" s="40"/>
      <c r="EB945" s="40"/>
      <c r="EC945" s="40"/>
      <c r="ED945" s="40"/>
      <c r="EE945" s="40"/>
      <c r="EF945" s="40"/>
      <c r="EG945" s="40"/>
      <c r="EH945" s="40"/>
      <c r="EI945" s="40"/>
      <c r="EJ945" s="40"/>
      <c r="EK945" s="40"/>
      <c r="EL945" s="40"/>
      <c r="EM945" s="40"/>
      <c r="EN945" s="40"/>
      <c r="EO945" s="40"/>
      <c r="EP945" s="40"/>
      <c r="EQ945" s="40"/>
      <c r="ER945" s="40"/>
      <c r="ES945" s="40"/>
      <c r="ET945" s="40"/>
      <c r="EU945" s="40"/>
      <c r="EV945" s="40"/>
      <c r="EW945" s="40"/>
      <c r="EX945" s="40"/>
      <c r="EY945" s="40"/>
      <c r="EZ945" s="40"/>
      <c r="FA945" s="40"/>
      <c r="FB945" s="40"/>
      <c r="FC945" s="40"/>
      <c r="FD945" s="40"/>
      <c r="FE945" s="40"/>
      <c r="FF945" s="40"/>
      <c r="FG945" s="40"/>
      <c r="FH945" s="40"/>
      <c r="FI945" s="40"/>
      <c r="FJ945" s="40"/>
      <c r="FK945" s="40"/>
      <c r="FL945" s="40"/>
      <c r="FM945" s="40"/>
      <c r="FN945" s="40"/>
      <c r="FO945" s="40"/>
      <c r="FP945" s="40"/>
      <c r="FQ945" s="40"/>
      <c r="FR945" s="40"/>
      <c r="FS945" s="40"/>
      <c r="FT945" s="40"/>
      <c r="FU945" s="40"/>
      <c r="FV945" s="40"/>
      <c r="FW945" s="40"/>
      <c r="FX945" s="40"/>
      <c r="FY945" s="40"/>
      <c r="FZ945" s="40"/>
      <c r="GA945" s="40"/>
      <c r="GB945" s="40"/>
      <c r="GC945" s="40"/>
      <c r="GD945" s="40"/>
      <c r="GE945" s="40"/>
      <c r="GF945" s="40"/>
      <c r="GG945" s="40"/>
      <c r="GH945" s="40"/>
      <c r="GI945" s="40"/>
      <c r="GJ945" s="40"/>
      <c r="GK945" s="40"/>
      <c r="GL945" s="40"/>
      <c r="GM945" s="40"/>
      <c r="GN945" s="40"/>
      <c r="GO945" s="40"/>
      <c r="GP945" s="40"/>
      <c r="GQ945" s="40"/>
      <c r="GR945" s="40"/>
      <c r="GS945" s="40"/>
      <c r="GT945" s="40"/>
      <c r="GU945" s="40"/>
      <c r="GV945" s="40"/>
      <c r="GW945" s="40"/>
      <c r="GX945" s="40"/>
      <c r="GY945" s="40"/>
      <c r="GZ945" s="40"/>
      <c r="HA945" s="40"/>
      <c r="HB945" s="40"/>
      <c r="HC945" s="40"/>
      <c r="HD945" s="40"/>
      <c r="HE945" s="40"/>
      <c r="HF945" s="40"/>
      <c r="HG945" s="40"/>
      <c r="HH945" s="40"/>
      <c r="HI945" s="40"/>
      <c r="HJ945" s="40"/>
      <c r="HK945" s="40"/>
      <c r="HL945" s="40"/>
      <c r="HM945" s="40"/>
      <c r="HN945" s="40"/>
      <c r="HO945" s="40"/>
      <c r="HP945" s="40"/>
      <c r="HQ945" s="40"/>
      <c r="HR945" s="40"/>
      <c r="HS945" s="40"/>
      <c r="HT945" s="40"/>
      <c r="HU945" s="40"/>
      <c r="HV945" s="40"/>
      <c r="HW945" s="40"/>
      <c r="HX945" s="40"/>
      <c r="HY945" s="40"/>
      <c r="HZ945" s="40"/>
      <c r="IA945" s="40"/>
      <c r="IB945" s="40"/>
      <c r="IC945" s="40"/>
      <c r="ID945" s="40"/>
      <c r="IE945" s="40"/>
      <c r="IF945" s="40"/>
      <c r="IG945" s="40"/>
      <c r="IH945" s="40"/>
      <c r="II945" s="40"/>
    </row>
    <row r="946" spans="2:243" s="44" customFormat="1" ht="110.25" x14ac:dyDescent="0.25">
      <c r="B946" s="177"/>
      <c r="C946" s="34">
        <v>312</v>
      </c>
      <c r="D946" s="46" t="s">
        <v>2914</v>
      </c>
      <c r="E946" s="41" t="s">
        <v>12</v>
      </c>
      <c r="F946" s="47" t="s">
        <v>197</v>
      </c>
      <c r="G946" s="48" t="s">
        <v>198</v>
      </c>
      <c r="H946" s="49">
        <v>42348</v>
      </c>
      <c r="I946" s="142">
        <v>379680</v>
      </c>
      <c r="J946" s="50">
        <v>42032</v>
      </c>
      <c r="K946" s="42" t="s">
        <v>2473</v>
      </c>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c r="AK946" s="40"/>
      <c r="AL946" s="40"/>
      <c r="AM946" s="40"/>
      <c r="AN946" s="40"/>
      <c r="AO946" s="40"/>
      <c r="AP946" s="40"/>
      <c r="AQ946" s="40"/>
      <c r="AR946" s="40"/>
      <c r="AS946" s="40"/>
      <c r="AT946" s="40"/>
      <c r="AU946" s="40"/>
      <c r="AV946" s="40"/>
      <c r="AW946" s="40"/>
      <c r="AX946" s="40"/>
      <c r="AY946" s="40"/>
      <c r="AZ946" s="40"/>
      <c r="BA946" s="40"/>
      <c r="BB946" s="40"/>
      <c r="BC946" s="40"/>
      <c r="BD946" s="40"/>
      <c r="BE946" s="40"/>
      <c r="BF946" s="40"/>
      <c r="BG946" s="40"/>
      <c r="BH946" s="40"/>
      <c r="BI946" s="40"/>
      <c r="BJ946" s="40"/>
      <c r="BK946" s="40"/>
      <c r="BL946" s="40"/>
      <c r="BM946" s="40"/>
      <c r="BN946" s="40"/>
      <c r="BO946" s="40"/>
      <c r="BP946" s="40"/>
      <c r="BQ946" s="40"/>
      <c r="BR946" s="40"/>
      <c r="BS946" s="40"/>
      <c r="BT946" s="40"/>
      <c r="BU946" s="40"/>
      <c r="BV946" s="40"/>
      <c r="BW946" s="40"/>
      <c r="BX946" s="40"/>
      <c r="BY946" s="40"/>
      <c r="BZ946" s="40"/>
      <c r="CA946" s="40"/>
      <c r="CB946" s="40"/>
      <c r="CC946" s="40"/>
      <c r="CD946" s="40"/>
      <c r="CE946" s="40"/>
      <c r="CF946" s="40"/>
      <c r="CG946" s="40"/>
      <c r="CH946" s="40"/>
      <c r="CI946" s="40"/>
      <c r="CJ946" s="40"/>
      <c r="CK946" s="40"/>
      <c r="CL946" s="40"/>
      <c r="CM946" s="40"/>
      <c r="CN946" s="40"/>
      <c r="CO946" s="40"/>
      <c r="CP946" s="40"/>
      <c r="CQ946" s="40"/>
      <c r="CR946" s="40"/>
      <c r="CS946" s="40"/>
      <c r="CT946" s="40"/>
      <c r="CU946" s="40"/>
      <c r="CV946" s="40"/>
      <c r="CW946" s="40"/>
      <c r="CX946" s="40"/>
      <c r="CY946" s="40"/>
      <c r="CZ946" s="40"/>
      <c r="DA946" s="40"/>
      <c r="DB946" s="40"/>
      <c r="DC946" s="40"/>
      <c r="DD946" s="40"/>
      <c r="DE946" s="40"/>
      <c r="DF946" s="40"/>
      <c r="DG946" s="40"/>
      <c r="DH946" s="40"/>
      <c r="DI946" s="40"/>
      <c r="DJ946" s="40"/>
      <c r="DK946" s="40"/>
      <c r="DL946" s="40"/>
      <c r="DM946" s="40"/>
      <c r="DN946" s="40"/>
      <c r="DO946" s="40"/>
      <c r="DP946" s="40"/>
      <c r="DQ946" s="40"/>
      <c r="DR946" s="40"/>
      <c r="DS946" s="40"/>
      <c r="DT946" s="40"/>
      <c r="DU946" s="40"/>
      <c r="DV946" s="40"/>
      <c r="DW946" s="40"/>
      <c r="DX946" s="40"/>
      <c r="DY946" s="40"/>
      <c r="DZ946" s="40"/>
      <c r="EA946" s="40"/>
      <c r="EB946" s="40"/>
      <c r="EC946" s="40"/>
      <c r="ED946" s="40"/>
      <c r="EE946" s="40"/>
      <c r="EF946" s="40"/>
      <c r="EG946" s="40"/>
      <c r="EH946" s="40"/>
      <c r="EI946" s="40"/>
      <c r="EJ946" s="40"/>
      <c r="EK946" s="40"/>
      <c r="EL946" s="40"/>
      <c r="EM946" s="40"/>
      <c r="EN946" s="40"/>
      <c r="EO946" s="40"/>
      <c r="EP946" s="40"/>
      <c r="EQ946" s="40"/>
      <c r="ER946" s="40"/>
      <c r="ES946" s="40"/>
      <c r="ET946" s="40"/>
      <c r="EU946" s="40"/>
      <c r="EV946" s="40"/>
      <c r="EW946" s="40"/>
      <c r="EX946" s="40"/>
      <c r="EY946" s="40"/>
      <c r="EZ946" s="40"/>
      <c r="FA946" s="40"/>
      <c r="FB946" s="40"/>
      <c r="FC946" s="40"/>
      <c r="FD946" s="40"/>
      <c r="FE946" s="40"/>
      <c r="FF946" s="40"/>
      <c r="FG946" s="40"/>
      <c r="FH946" s="40"/>
      <c r="FI946" s="40"/>
      <c r="FJ946" s="40"/>
      <c r="FK946" s="40"/>
      <c r="FL946" s="40"/>
      <c r="FM946" s="40"/>
      <c r="FN946" s="40"/>
      <c r="FO946" s="40"/>
      <c r="FP946" s="40"/>
      <c r="FQ946" s="40"/>
      <c r="FR946" s="40"/>
      <c r="FS946" s="40"/>
      <c r="FT946" s="40"/>
      <c r="FU946" s="40"/>
      <c r="FV946" s="40"/>
      <c r="FW946" s="40"/>
      <c r="FX946" s="40"/>
      <c r="FY946" s="40"/>
      <c r="FZ946" s="40"/>
      <c r="GA946" s="40"/>
      <c r="GB946" s="40"/>
      <c r="GC946" s="40"/>
      <c r="GD946" s="40"/>
      <c r="GE946" s="40"/>
      <c r="GF946" s="40"/>
      <c r="GG946" s="40"/>
      <c r="GH946" s="40"/>
      <c r="GI946" s="40"/>
      <c r="GJ946" s="40"/>
      <c r="GK946" s="40"/>
      <c r="GL946" s="40"/>
      <c r="GM946" s="40"/>
      <c r="GN946" s="40"/>
      <c r="GO946" s="40"/>
      <c r="GP946" s="40"/>
      <c r="GQ946" s="40"/>
      <c r="GR946" s="40"/>
      <c r="GS946" s="40"/>
      <c r="GT946" s="40"/>
      <c r="GU946" s="40"/>
      <c r="GV946" s="40"/>
      <c r="GW946" s="40"/>
      <c r="GX946" s="40"/>
      <c r="GY946" s="40"/>
      <c r="GZ946" s="40"/>
      <c r="HA946" s="40"/>
      <c r="HB946" s="40"/>
      <c r="HC946" s="40"/>
      <c r="HD946" s="40"/>
      <c r="HE946" s="40"/>
      <c r="HF946" s="40"/>
      <c r="HG946" s="40"/>
      <c r="HH946" s="40"/>
      <c r="HI946" s="40"/>
      <c r="HJ946" s="40"/>
      <c r="HK946" s="40"/>
      <c r="HL946" s="40"/>
      <c r="HM946" s="40"/>
      <c r="HN946" s="40"/>
      <c r="HO946" s="40"/>
      <c r="HP946" s="40"/>
      <c r="HQ946" s="40"/>
      <c r="HR946" s="40"/>
      <c r="HS946" s="40"/>
      <c r="HT946" s="40"/>
      <c r="HU946" s="40"/>
      <c r="HV946" s="40"/>
      <c r="HW946" s="40"/>
      <c r="HX946" s="40"/>
      <c r="HY946" s="40"/>
      <c r="HZ946" s="40"/>
      <c r="IA946" s="40"/>
      <c r="IC946" s="40"/>
      <c r="ID946" s="40"/>
      <c r="IE946" s="40"/>
      <c r="IF946" s="40"/>
      <c r="IG946" s="40"/>
      <c r="IH946" s="40"/>
      <c r="II946" s="40"/>
    </row>
    <row r="947" spans="2:243" s="44" customFormat="1" ht="78.75" x14ac:dyDescent="0.25">
      <c r="B947" s="177"/>
      <c r="C947" s="34">
        <v>313</v>
      </c>
      <c r="D947" s="46" t="s">
        <v>2970</v>
      </c>
      <c r="E947" s="41" t="s">
        <v>4</v>
      </c>
      <c r="F947" s="47" t="s">
        <v>108</v>
      </c>
      <c r="G947" s="48" t="s">
        <v>109</v>
      </c>
      <c r="H947" s="49">
        <v>41418</v>
      </c>
      <c r="I947" s="142">
        <v>400000</v>
      </c>
      <c r="J947" s="50">
        <v>42033</v>
      </c>
      <c r="K947" s="42" t="s">
        <v>1889</v>
      </c>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c r="AK947" s="40"/>
      <c r="AL947" s="40"/>
      <c r="AM947" s="40"/>
      <c r="AN947" s="40"/>
      <c r="AO947" s="40"/>
      <c r="AP947" s="40"/>
      <c r="AQ947" s="40"/>
      <c r="AR947" s="40"/>
      <c r="AS947" s="40"/>
      <c r="AT947" s="40"/>
      <c r="AU947" s="40"/>
      <c r="AV947" s="40"/>
      <c r="AW947" s="40"/>
      <c r="AX947" s="40"/>
      <c r="AY947" s="40"/>
      <c r="AZ947" s="40"/>
      <c r="BA947" s="40"/>
      <c r="BB947" s="40"/>
      <c r="BC947" s="40"/>
      <c r="BD947" s="40"/>
      <c r="BE947" s="40"/>
      <c r="BF947" s="40"/>
      <c r="BG947" s="40"/>
      <c r="BH947" s="40"/>
      <c r="BI947" s="40"/>
      <c r="BJ947" s="40"/>
      <c r="BK947" s="40"/>
      <c r="BL947" s="40"/>
      <c r="BM947" s="40"/>
      <c r="BN947" s="40"/>
      <c r="BO947" s="40"/>
      <c r="BP947" s="40"/>
      <c r="BQ947" s="40"/>
      <c r="BR947" s="40"/>
      <c r="BS947" s="40"/>
      <c r="BT947" s="40"/>
      <c r="BU947" s="40"/>
      <c r="BV947" s="40"/>
      <c r="BW947" s="40"/>
      <c r="BX947" s="40"/>
      <c r="BY947" s="40"/>
      <c r="BZ947" s="40"/>
      <c r="CA947" s="40"/>
      <c r="CB947" s="40"/>
      <c r="CC947" s="40"/>
      <c r="CD947" s="40"/>
      <c r="CE947" s="40"/>
      <c r="CF947" s="40"/>
      <c r="CG947" s="40"/>
      <c r="CH947" s="40"/>
      <c r="CI947" s="40"/>
      <c r="CJ947" s="40"/>
      <c r="CK947" s="40"/>
      <c r="CL947" s="40"/>
      <c r="CM947" s="40"/>
      <c r="CN947" s="40"/>
      <c r="CO947" s="40"/>
      <c r="CP947" s="40"/>
      <c r="CQ947" s="40"/>
      <c r="CR947" s="40"/>
      <c r="CS947" s="40"/>
      <c r="CT947" s="40"/>
      <c r="CU947" s="40"/>
      <c r="CV947" s="40"/>
      <c r="CW947" s="40"/>
      <c r="CX947" s="40"/>
      <c r="CY947" s="40"/>
      <c r="CZ947" s="40"/>
      <c r="DA947" s="40"/>
      <c r="DB947" s="40"/>
      <c r="DC947" s="40"/>
      <c r="DD947" s="40"/>
      <c r="DE947" s="40"/>
      <c r="DF947" s="40"/>
      <c r="DG947" s="40"/>
      <c r="DH947" s="40"/>
      <c r="DI947" s="40"/>
      <c r="DJ947" s="40"/>
      <c r="DK947" s="40"/>
      <c r="DL947" s="40"/>
      <c r="DM947" s="40"/>
      <c r="DN947" s="40"/>
      <c r="DO947" s="40"/>
      <c r="DP947" s="40"/>
      <c r="DQ947" s="40"/>
      <c r="DR947" s="40"/>
      <c r="DS947" s="40"/>
      <c r="DT947" s="40"/>
      <c r="DU947" s="40"/>
      <c r="DV947" s="40"/>
      <c r="DW947" s="40"/>
      <c r="DX947" s="40"/>
      <c r="DY947" s="40"/>
      <c r="DZ947" s="40"/>
      <c r="EA947" s="40"/>
      <c r="EB947" s="40"/>
      <c r="EC947" s="40"/>
      <c r="ED947" s="40"/>
      <c r="EE947" s="40"/>
      <c r="EF947" s="40"/>
      <c r="EG947" s="40"/>
      <c r="EH947" s="40"/>
      <c r="EI947" s="40"/>
      <c r="EJ947" s="40"/>
      <c r="EK947" s="40"/>
      <c r="EL947" s="40"/>
      <c r="EM947" s="40"/>
      <c r="EN947" s="40"/>
      <c r="EO947" s="40"/>
      <c r="EP947" s="40"/>
      <c r="EQ947" s="40"/>
      <c r="ER947" s="40"/>
      <c r="ES947" s="40"/>
      <c r="ET947" s="40"/>
      <c r="EU947" s="40"/>
      <c r="EV947" s="40"/>
      <c r="EW947" s="40"/>
      <c r="EX947" s="40"/>
      <c r="EY947" s="40"/>
      <c r="EZ947" s="40"/>
      <c r="FA947" s="40"/>
      <c r="FB947" s="40"/>
      <c r="FC947" s="40"/>
      <c r="FD947" s="40"/>
      <c r="FE947" s="40"/>
      <c r="FF947" s="40"/>
      <c r="FG947" s="40"/>
      <c r="FH947" s="40"/>
      <c r="FI947" s="40"/>
      <c r="FJ947" s="40"/>
      <c r="FK947" s="40"/>
      <c r="FL947" s="40"/>
      <c r="FM947" s="40"/>
      <c r="FN947" s="40"/>
      <c r="FO947" s="40"/>
      <c r="FP947" s="40"/>
      <c r="FQ947" s="40"/>
      <c r="FR947" s="40"/>
      <c r="FS947" s="40"/>
      <c r="FT947" s="40"/>
      <c r="FU947" s="40"/>
      <c r="FV947" s="40"/>
      <c r="FW947" s="40"/>
      <c r="FX947" s="40"/>
      <c r="FY947" s="40"/>
      <c r="FZ947" s="40"/>
      <c r="GA947" s="40"/>
      <c r="GB947" s="40"/>
      <c r="GC947" s="40"/>
      <c r="GD947" s="40"/>
      <c r="GE947" s="40"/>
      <c r="GF947" s="40"/>
      <c r="GG947" s="40"/>
      <c r="GH947" s="40"/>
      <c r="GI947" s="40"/>
      <c r="GJ947" s="40"/>
      <c r="GK947" s="40"/>
      <c r="GL947" s="40"/>
      <c r="GM947" s="40"/>
      <c r="GN947" s="40"/>
      <c r="GO947" s="40"/>
      <c r="GP947" s="40"/>
      <c r="GQ947" s="40"/>
      <c r="GR947" s="40"/>
      <c r="GS947" s="40"/>
      <c r="GT947" s="40"/>
      <c r="GU947" s="40"/>
      <c r="GV947" s="40"/>
      <c r="GW947" s="40"/>
      <c r="GX947" s="40"/>
      <c r="GY947" s="40"/>
      <c r="GZ947" s="40"/>
      <c r="HA947" s="40"/>
      <c r="HB947" s="40"/>
      <c r="HC947" s="40"/>
      <c r="HD947" s="40"/>
      <c r="HE947" s="40"/>
      <c r="HF947" s="40"/>
      <c r="HG947" s="40"/>
      <c r="HH947" s="40"/>
      <c r="HI947" s="40"/>
      <c r="HJ947" s="40"/>
      <c r="HK947" s="40"/>
      <c r="HL947" s="40"/>
      <c r="HM947" s="40"/>
      <c r="HN947" s="40"/>
      <c r="HO947" s="40"/>
      <c r="HP947" s="40"/>
      <c r="HQ947" s="40"/>
      <c r="HR947" s="40"/>
      <c r="HS947" s="40"/>
      <c r="HT947" s="40"/>
      <c r="HU947" s="40"/>
      <c r="HV947" s="40"/>
      <c r="HW947" s="40"/>
      <c r="HX947" s="40"/>
      <c r="HY947" s="40"/>
      <c r="HZ947" s="40"/>
      <c r="IA947" s="40"/>
      <c r="IC947" s="40"/>
      <c r="ID947" s="40"/>
      <c r="IE947" s="40"/>
      <c r="IF947" s="40"/>
      <c r="IG947" s="40"/>
      <c r="IH947" s="40"/>
      <c r="II947" s="40"/>
    </row>
    <row r="948" spans="2:243" s="44" customFormat="1" ht="94.5" x14ac:dyDescent="0.25">
      <c r="B948" s="177"/>
      <c r="C948" s="34">
        <v>314</v>
      </c>
      <c r="D948" s="46" t="s">
        <v>3054</v>
      </c>
      <c r="E948" s="41" t="s">
        <v>222</v>
      </c>
      <c r="F948" s="47" t="s">
        <v>223</v>
      </c>
      <c r="G948" s="48" t="s">
        <v>224</v>
      </c>
      <c r="H948" s="49">
        <v>41793</v>
      </c>
      <c r="I948" s="142">
        <v>243600</v>
      </c>
      <c r="J948" s="50">
        <v>42035</v>
      </c>
      <c r="K948" s="42" t="s">
        <v>2474</v>
      </c>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c r="AK948" s="40"/>
      <c r="AL948" s="40"/>
      <c r="AM948" s="40"/>
      <c r="AN948" s="40"/>
      <c r="AO948" s="40"/>
      <c r="AP948" s="40"/>
      <c r="AQ948" s="40"/>
      <c r="AR948" s="40"/>
      <c r="AS948" s="40"/>
      <c r="AT948" s="40"/>
      <c r="AU948" s="40"/>
      <c r="AV948" s="40"/>
      <c r="AW948" s="40"/>
      <c r="AX948" s="40"/>
      <c r="AY948" s="40"/>
      <c r="AZ948" s="40"/>
      <c r="BA948" s="40"/>
      <c r="BB948" s="40"/>
      <c r="BC948" s="40"/>
      <c r="BD948" s="40"/>
      <c r="BE948" s="40"/>
      <c r="BF948" s="40"/>
      <c r="BG948" s="40"/>
      <c r="BH948" s="40"/>
      <c r="BI948" s="40"/>
      <c r="BJ948" s="40"/>
      <c r="BK948" s="40"/>
      <c r="BL948" s="40"/>
      <c r="BM948" s="40"/>
      <c r="BN948" s="40"/>
      <c r="BO948" s="40"/>
      <c r="BP948" s="40"/>
      <c r="BQ948" s="40"/>
      <c r="BR948" s="40"/>
      <c r="BS948" s="40"/>
      <c r="BT948" s="40"/>
      <c r="BU948" s="40"/>
      <c r="BV948" s="40"/>
      <c r="BW948" s="40"/>
      <c r="BX948" s="40"/>
      <c r="BY948" s="40"/>
      <c r="BZ948" s="40"/>
      <c r="CA948" s="40"/>
      <c r="CB948" s="40"/>
      <c r="CC948" s="40"/>
      <c r="CD948" s="40"/>
      <c r="CE948" s="40"/>
      <c r="CF948" s="40"/>
      <c r="CG948" s="40"/>
      <c r="CH948" s="40"/>
      <c r="CI948" s="40"/>
      <c r="CJ948" s="40"/>
      <c r="CK948" s="40"/>
      <c r="CL948" s="40"/>
      <c r="CM948" s="40"/>
      <c r="CN948" s="40"/>
      <c r="CO948" s="40"/>
      <c r="CP948" s="40"/>
      <c r="CQ948" s="40"/>
      <c r="CR948" s="40"/>
      <c r="CS948" s="40"/>
      <c r="CT948" s="40"/>
      <c r="CU948" s="40"/>
      <c r="CV948" s="40"/>
      <c r="CW948" s="40"/>
      <c r="CX948" s="40"/>
      <c r="CY948" s="40"/>
      <c r="CZ948" s="40"/>
      <c r="DA948" s="40"/>
      <c r="DB948" s="40"/>
      <c r="DC948" s="40"/>
      <c r="DD948" s="40"/>
      <c r="DE948" s="40"/>
      <c r="DF948" s="40"/>
      <c r="DG948" s="40"/>
      <c r="DH948" s="40"/>
      <c r="DI948" s="40"/>
      <c r="DJ948" s="40"/>
      <c r="DK948" s="40"/>
      <c r="DL948" s="40"/>
      <c r="DM948" s="40"/>
      <c r="DN948" s="40"/>
      <c r="DO948" s="40"/>
      <c r="DP948" s="40"/>
      <c r="DQ948" s="40"/>
      <c r="DR948" s="40"/>
      <c r="DS948" s="40"/>
      <c r="DT948" s="40"/>
      <c r="DU948" s="40"/>
      <c r="DV948" s="40"/>
      <c r="DW948" s="40"/>
      <c r="DX948" s="40"/>
      <c r="DY948" s="40"/>
      <c r="DZ948" s="40"/>
      <c r="EA948" s="40"/>
      <c r="EB948" s="40"/>
      <c r="EC948" s="40"/>
      <c r="ED948" s="40"/>
      <c r="EE948" s="40"/>
      <c r="EF948" s="40"/>
      <c r="EG948" s="40"/>
      <c r="EH948" s="40"/>
      <c r="EI948" s="40"/>
      <c r="EJ948" s="40"/>
      <c r="EK948" s="40"/>
      <c r="EL948" s="40"/>
      <c r="EM948" s="40"/>
      <c r="EN948" s="40"/>
      <c r="EO948" s="40"/>
      <c r="EP948" s="40"/>
      <c r="EQ948" s="40"/>
      <c r="ER948" s="40"/>
      <c r="ES948" s="40"/>
      <c r="ET948" s="40"/>
      <c r="EU948" s="40"/>
      <c r="EV948" s="40"/>
      <c r="EW948" s="40"/>
      <c r="EX948" s="40"/>
      <c r="EY948" s="40"/>
      <c r="EZ948" s="40"/>
      <c r="FA948" s="40"/>
      <c r="FB948" s="40"/>
      <c r="FC948" s="40"/>
      <c r="FD948" s="40"/>
      <c r="FE948" s="40"/>
      <c r="FF948" s="40"/>
      <c r="FG948" s="40"/>
      <c r="FH948" s="40"/>
      <c r="FI948" s="40"/>
      <c r="FJ948" s="40"/>
      <c r="FK948" s="40"/>
      <c r="FL948" s="40"/>
      <c r="FM948" s="40"/>
      <c r="FN948" s="40"/>
      <c r="FO948" s="40"/>
      <c r="FP948" s="40"/>
      <c r="FQ948" s="40"/>
      <c r="FR948" s="40"/>
      <c r="FS948" s="40"/>
      <c r="FT948" s="40"/>
      <c r="FU948" s="40"/>
      <c r="FV948" s="40"/>
      <c r="FW948" s="40"/>
      <c r="FX948" s="40"/>
      <c r="FY948" s="40"/>
      <c r="FZ948" s="40"/>
      <c r="GA948" s="40"/>
      <c r="GB948" s="40"/>
      <c r="GC948" s="40"/>
      <c r="GD948" s="40"/>
      <c r="GE948" s="40"/>
      <c r="GF948" s="40"/>
      <c r="GG948" s="40"/>
      <c r="GH948" s="40"/>
      <c r="GI948" s="40"/>
      <c r="GJ948" s="40"/>
      <c r="GK948" s="40"/>
      <c r="GL948" s="40"/>
      <c r="GM948" s="40"/>
      <c r="GN948" s="40"/>
      <c r="GO948" s="40"/>
      <c r="GP948" s="40"/>
      <c r="GQ948" s="40"/>
      <c r="GR948" s="40"/>
      <c r="GS948" s="40"/>
      <c r="GT948" s="40"/>
      <c r="GU948" s="40"/>
      <c r="GV948" s="40"/>
      <c r="GW948" s="40"/>
      <c r="GX948" s="40"/>
      <c r="GY948" s="40"/>
      <c r="GZ948" s="40"/>
      <c r="HA948" s="40"/>
      <c r="HB948" s="40"/>
      <c r="HC948" s="40"/>
      <c r="HD948" s="40"/>
      <c r="HE948" s="40"/>
      <c r="HF948" s="40"/>
      <c r="HG948" s="40"/>
      <c r="HH948" s="40"/>
      <c r="HI948" s="40"/>
      <c r="HJ948" s="40"/>
      <c r="HK948" s="40"/>
      <c r="HL948" s="40"/>
      <c r="HM948" s="40"/>
      <c r="HN948" s="40"/>
      <c r="HO948" s="40"/>
      <c r="HP948" s="40"/>
      <c r="HQ948" s="40"/>
      <c r="HR948" s="40"/>
      <c r="HS948" s="40"/>
      <c r="HT948" s="40"/>
      <c r="HU948" s="40"/>
      <c r="HV948" s="40"/>
      <c r="HW948" s="40"/>
      <c r="HX948" s="40"/>
      <c r="HY948" s="40"/>
      <c r="HZ948" s="40"/>
      <c r="IA948" s="40"/>
      <c r="IC948" s="40"/>
      <c r="ID948" s="40"/>
      <c r="IE948" s="40"/>
      <c r="IF948" s="40"/>
      <c r="IG948" s="40"/>
      <c r="IH948" s="40"/>
      <c r="II948" s="40"/>
    </row>
    <row r="949" spans="2:243" s="44" customFormat="1" ht="78.75" x14ac:dyDescent="0.25">
      <c r="B949" s="177"/>
      <c r="C949" s="34">
        <v>315</v>
      </c>
      <c r="D949" s="46" t="s">
        <v>2985</v>
      </c>
      <c r="E949" s="41" t="s">
        <v>67</v>
      </c>
      <c r="F949" s="47" t="s">
        <v>150</v>
      </c>
      <c r="G949" s="48" t="s">
        <v>151</v>
      </c>
      <c r="H949" s="49">
        <v>41144</v>
      </c>
      <c r="I949" s="142">
        <v>121000</v>
      </c>
      <c r="J949" s="50">
        <v>42035</v>
      </c>
      <c r="K949" s="42" t="s">
        <v>2475</v>
      </c>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c r="AP949" s="40"/>
      <c r="AQ949" s="40"/>
      <c r="AR949" s="40"/>
      <c r="AS949" s="40"/>
      <c r="AT949" s="40"/>
      <c r="AU949" s="40"/>
      <c r="AV949" s="40"/>
      <c r="AW949" s="40"/>
      <c r="AX949" s="40"/>
      <c r="AY949" s="40"/>
      <c r="AZ949" s="40"/>
      <c r="BA949" s="40"/>
      <c r="BB949" s="40"/>
      <c r="BC949" s="40"/>
      <c r="BD949" s="40"/>
      <c r="BE949" s="40"/>
      <c r="BF949" s="40"/>
      <c r="BG949" s="40"/>
      <c r="BH949" s="40"/>
      <c r="BI949" s="40"/>
      <c r="BJ949" s="40"/>
      <c r="BK949" s="40"/>
      <c r="BL949" s="40"/>
      <c r="BM949" s="40"/>
      <c r="BN949" s="40"/>
      <c r="BO949" s="40"/>
      <c r="BP949" s="40"/>
      <c r="BQ949" s="40"/>
      <c r="BR949" s="40"/>
      <c r="BS949" s="40"/>
      <c r="BT949" s="40"/>
      <c r="BU949" s="40"/>
      <c r="BV949" s="40"/>
      <c r="BW949" s="40"/>
      <c r="BX949" s="40"/>
      <c r="BY949" s="40"/>
      <c r="BZ949" s="40"/>
      <c r="CA949" s="40"/>
      <c r="CB949" s="40"/>
      <c r="CC949" s="40"/>
      <c r="CD949" s="40"/>
      <c r="CE949" s="40"/>
      <c r="CF949" s="40"/>
      <c r="CG949" s="40"/>
      <c r="CH949" s="40"/>
      <c r="CI949" s="40"/>
      <c r="CJ949" s="40"/>
      <c r="CK949" s="40"/>
      <c r="CL949" s="40"/>
      <c r="CM949" s="40"/>
      <c r="CN949" s="40"/>
      <c r="CO949" s="40"/>
      <c r="CP949" s="40"/>
      <c r="CQ949" s="40"/>
      <c r="CR949" s="40"/>
      <c r="CS949" s="40"/>
      <c r="CT949" s="40"/>
      <c r="CU949" s="40"/>
      <c r="CV949" s="40"/>
      <c r="CW949" s="40"/>
      <c r="CX949" s="40"/>
      <c r="CY949" s="40"/>
      <c r="CZ949" s="40"/>
      <c r="DA949" s="40"/>
      <c r="DB949" s="40"/>
      <c r="DC949" s="40"/>
      <c r="DD949" s="40"/>
      <c r="DE949" s="40"/>
      <c r="DF949" s="40"/>
      <c r="DG949" s="40"/>
      <c r="DH949" s="40"/>
      <c r="DI949" s="40"/>
      <c r="DJ949" s="40"/>
      <c r="DK949" s="40"/>
      <c r="DL949" s="40"/>
      <c r="DM949" s="40"/>
      <c r="DN949" s="40"/>
      <c r="DO949" s="40"/>
      <c r="DP949" s="40"/>
      <c r="DQ949" s="40"/>
      <c r="DR949" s="40"/>
      <c r="DS949" s="40"/>
      <c r="DT949" s="40"/>
      <c r="DU949" s="40"/>
      <c r="DV949" s="40"/>
      <c r="DW949" s="40"/>
      <c r="DX949" s="40"/>
      <c r="DY949" s="40"/>
      <c r="DZ949" s="40"/>
      <c r="EA949" s="40"/>
      <c r="EB949" s="40"/>
      <c r="EC949" s="40"/>
      <c r="ED949" s="40"/>
      <c r="EE949" s="40"/>
      <c r="EF949" s="40"/>
      <c r="EG949" s="40"/>
      <c r="EH949" s="40"/>
      <c r="EI949" s="40"/>
      <c r="EJ949" s="40"/>
      <c r="EK949" s="40"/>
      <c r="EL949" s="40"/>
      <c r="EM949" s="40"/>
      <c r="EN949" s="40"/>
      <c r="EO949" s="40"/>
      <c r="EP949" s="40"/>
      <c r="EQ949" s="40"/>
      <c r="ER949" s="40"/>
      <c r="ES949" s="40"/>
      <c r="ET949" s="40"/>
      <c r="EU949" s="40"/>
      <c r="EV949" s="40"/>
      <c r="EW949" s="40"/>
      <c r="EX949" s="40"/>
      <c r="EY949" s="40"/>
      <c r="EZ949" s="40"/>
      <c r="FA949" s="40"/>
      <c r="FB949" s="40"/>
      <c r="FC949" s="40"/>
      <c r="FD949" s="40"/>
      <c r="FE949" s="40"/>
      <c r="FF949" s="40"/>
      <c r="FG949" s="40"/>
      <c r="FH949" s="40"/>
      <c r="FI949" s="40"/>
      <c r="FJ949" s="40"/>
      <c r="FK949" s="40"/>
      <c r="FL949" s="40"/>
      <c r="FM949" s="40"/>
      <c r="FN949" s="40"/>
      <c r="FO949" s="40"/>
      <c r="FP949" s="40"/>
      <c r="FQ949" s="40"/>
      <c r="FR949" s="40"/>
      <c r="FS949" s="40"/>
      <c r="FT949" s="40"/>
      <c r="FU949" s="40"/>
      <c r="FV949" s="40"/>
      <c r="FW949" s="40"/>
      <c r="FX949" s="40"/>
      <c r="FY949" s="40"/>
      <c r="FZ949" s="40"/>
      <c r="GA949" s="40"/>
      <c r="GB949" s="40"/>
      <c r="GC949" s="40"/>
      <c r="GD949" s="40"/>
      <c r="GE949" s="40"/>
      <c r="GF949" s="40"/>
      <c r="GG949" s="40"/>
      <c r="GH949" s="40"/>
      <c r="GI949" s="40"/>
      <c r="GJ949" s="40"/>
      <c r="GK949" s="40"/>
      <c r="GL949" s="40"/>
      <c r="GM949" s="40"/>
      <c r="GN949" s="40"/>
      <c r="GO949" s="40"/>
      <c r="GP949" s="40"/>
      <c r="GQ949" s="40"/>
      <c r="GR949" s="40"/>
      <c r="GS949" s="40"/>
      <c r="GT949" s="40"/>
      <c r="GU949" s="40"/>
      <c r="GV949" s="40"/>
      <c r="GW949" s="40"/>
      <c r="GX949" s="40"/>
      <c r="GY949" s="40"/>
      <c r="GZ949" s="40"/>
      <c r="HA949" s="40"/>
      <c r="HB949" s="40"/>
      <c r="HC949" s="40"/>
      <c r="HD949" s="40"/>
      <c r="HE949" s="40"/>
      <c r="HF949" s="40"/>
      <c r="HG949" s="40"/>
      <c r="HH949" s="40"/>
      <c r="HI949" s="40"/>
      <c r="HJ949" s="40"/>
      <c r="HK949" s="40"/>
      <c r="HL949" s="40"/>
      <c r="HM949" s="40"/>
      <c r="HN949" s="40"/>
      <c r="HO949" s="40"/>
      <c r="HP949" s="40"/>
      <c r="HQ949" s="40"/>
      <c r="HR949" s="40"/>
      <c r="HS949" s="40"/>
      <c r="HT949" s="40"/>
      <c r="HU949" s="40"/>
      <c r="HV949" s="40"/>
      <c r="HW949" s="40"/>
      <c r="HX949" s="40"/>
      <c r="HY949" s="40"/>
      <c r="HZ949" s="40"/>
      <c r="IA949" s="40"/>
      <c r="IB949" s="40"/>
      <c r="IC949" s="40"/>
      <c r="ID949" s="40"/>
      <c r="IE949" s="40"/>
      <c r="IF949" s="40"/>
      <c r="IG949" s="40"/>
      <c r="IH949" s="40"/>
      <c r="II949" s="40"/>
    </row>
    <row r="950" spans="2:243" s="44" customFormat="1" ht="47.25" x14ac:dyDescent="0.25">
      <c r="B950" s="177"/>
      <c r="C950" s="34">
        <v>316</v>
      </c>
      <c r="D950" s="46" t="s">
        <v>2919</v>
      </c>
      <c r="E950" s="41" t="s">
        <v>392</v>
      </c>
      <c r="F950" s="47" t="s">
        <v>580</v>
      </c>
      <c r="G950" s="48" t="s">
        <v>581</v>
      </c>
      <c r="H950" s="49">
        <v>42339</v>
      </c>
      <c r="I950" s="142">
        <v>408240</v>
      </c>
      <c r="J950" s="50">
        <v>42038</v>
      </c>
      <c r="K950" s="42" t="s">
        <v>2476</v>
      </c>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c r="AN950" s="40"/>
      <c r="AO950" s="40"/>
      <c r="AP950" s="40"/>
      <c r="AQ950" s="40"/>
      <c r="AR950" s="40"/>
      <c r="AS950" s="40"/>
      <c r="AT950" s="40"/>
      <c r="AU950" s="40"/>
      <c r="AV950" s="40"/>
      <c r="AW950" s="40"/>
      <c r="AX950" s="40"/>
      <c r="AY950" s="40"/>
      <c r="AZ950" s="40"/>
      <c r="BA950" s="40"/>
      <c r="BB950" s="40"/>
      <c r="BC950" s="40"/>
      <c r="BD950" s="40"/>
      <c r="BE950" s="40"/>
      <c r="BF950" s="40"/>
      <c r="BG950" s="40"/>
      <c r="BH950" s="40"/>
      <c r="BI950" s="40"/>
      <c r="BJ950" s="40"/>
      <c r="BK950" s="40"/>
      <c r="BL950" s="40"/>
      <c r="BM950" s="40"/>
      <c r="BN950" s="40"/>
      <c r="BO950" s="40"/>
      <c r="BP950" s="40"/>
      <c r="BQ950" s="40"/>
      <c r="BR950" s="40"/>
      <c r="BS950" s="40"/>
      <c r="BT950" s="40"/>
      <c r="BU950" s="40"/>
      <c r="BV950" s="40"/>
      <c r="BW950" s="40"/>
      <c r="BX950" s="40"/>
      <c r="BY950" s="40"/>
      <c r="BZ950" s="40"/>
      <c r="CA950" s="40"/>
      <c r="CB950" s="40"/>
      <c r="CC950" s="40"/>
      <c r="CD950" s="40"/>
      <c r="CE950" s="40"/>
      <c r="CF950" s="40"/>
      <c r="CG950" s="40"/>
      <c r="CH950" s="40"/>
      <c r="CI950" s="40"/>
      <c r="CJ950" s="40"/>
      <c r="CK950" s="40"/>
      <c r="CL950" s="40"/>
      <c r="CM950" s="40"/>
      <c r="CN950" s="40"/>
      <c r="CO950" s="40"/>
      <c r="CP950" s="40"/>
      <c r="CQ950" s="40"/>
      <c r="CR950" s="40"/>
      <c r="CS950" s="40"/>
      <c r="CT950" s="40"/>
      <c r="CU950" s="40"/>
      <c r="CV950" s="40"/>
      <c r="CW950" s="40"/>
      <c r="CX950" s="40"/>
      <c r="CY950" s="40"/>
      <c r="CZ950" s="40"/>
      <c r="DA950" s="40"/>
      <c r="DB950" s="40"/>
      <c r="DC950" s="40"/>
      <c r="DD950" s="40"/>
      <c r="DE950" s="40"/>
      <c r="DF950" s="40"/>
      <c r="DG950" s="40"/>
      <c r="DH950" s="40"/>
      <c r="DI950" s="40"/>
      <c r="DJ950" s="40"/>
      <c r="DK950" s="40"/>
      <c r="DL950" s="40"/>
      <c r="DM950" s="40"/>
      <c r="DN950" s="40"/>
      <c r="DO950" s="40"/>
      <c r="DP950" s="40"/>
      <c r="DQ950" s="40"/>
      <c r="DR950" s="40"/>
      <c r="DS950" s="40"/>
      <c r="DT950" s="40"/>
      <c r="DU950" s="40"/>
      <c r="DV950" s="40"/>
      <c r="DW950" s="40"/>
      <c r="DX950" s="40"/>
      <c r="DY950" s="40"/>
      <c r="DZ950" s="40"/>
      <c r="EA950" s="40"/>
      <c r="EB950" s="40"/>
      <c r="EC950" s="40"/>
      <c r="ED950" s="40"/>
      <c r="EE950" s="40"/>
      <c r="EF950" s="40"/>
      <c r="EG950" s="40"/>
      <c r="EH950" s="40"/>
      <c r="EI950" s="40"/>
      <c r="EJ950" s="40"/>
      <c r="EK950" s="40"/>
      <c r="EL950" s="40"/>
      <c r="EM950" s="40"/>
      <c r="EN950" s="40"/>
      <c r="EO950" s="40"/>
      <c r="EP950" s="40"/>
      <c r="EQ950" s="40"/>
      <c r="ER950" s="40"/>
      <c r="ES950" s="40"/>
      <c r="ET950" s="40"/>
      <c r="EU950" s="40"/>
      <c r="EV950" s="40"/>
      <c r="EW950" s="40"/>
      <c r="EX950" s="40"/>
      <c r="EY950" s="40"/>
      <c r="EZ950" s="40"/>
      <c r="FA950" s="40"/>
      <c r="FB950" s="40"/>
      <c r="FC950" s="40"/>
      <c r="FD950" s="40"/>
      <c r="FE950" s="40"/>
      <c r="FF950" s="40"/>
      <c r="FG950" s="40"/>
      <c r="FH950" s="40"/>
      <c r="FI950" s="40"/>
      <c r="FJ950" s="40"/>
      <c r="FK950" s="40"/>
      <c r="FL950" s="40"/>
      <c r="FM950" s="40"/>
      <c r="FN950" s="40"/>
      <c r="FO950" s="40"/>
      <c r="FP950" s="40"/>
      <c r="FQ950" s="40"/>
      <c r="FR950" s="40"/>
      <c r="FS950" s="40"/>
      <c r="FT950" s="40"/>
      <c r="FU950" s="40"/>
      <c r="FV950" s="40"/>
      <c r="FW950" s="40"/>
      <c r="FX950" s="40"/>
      <c r="FY950" s="40"/>
      <c r="FZ950" s="40"/>
      <c r="GA950" s="40"/>
      <c r="GB950" s="40"/>
      <c r="GC950" s="40"/>
      <c r="GD950" s="40"/>
      <c r="GE950" s="40"/>
      <c r="GF950" s="40"/>
      <c r="GG950" s="40"/>
      <c r="GH950" s="40"/>
      <c r="GI950" s="40"/>
      <c r="GJ950" s="40"/>
      <c r="GK950" s="40"/>
      <c r="GL950" s="40"/>
      <c r="GM950" s="40"/>
      <c r="GN950" s="40"/>
      <c r="GO950" s="40"/>
      <c r="GP950" s="40"/>
      <c r="GQ950" s="40"/>
      <c r="GR950" s="40"/>
      <c r="GS950" s="40"/>
      <c r="GT950" s="40"/>
      <c r="GU950" s="40"/>
      <c r="GV950" s="40"/>
      <c r="GW950" s="40"/>
      <c r="GX950" s="40"/>
      <c r="GY950" s="40"/>
      <c r="GZ950" s="40"/>
      <c r="HA950" s="40"/>
      <c r="HB950" s="40"/>
      <c r="HC950" s="40"/>
      <c r="HD950" s="40"/>
      <c r="HE950" s="40"/>
      <c r="HF950" s="40"/>
      <c r="HG950" s="40"/>
      <c r="HH950" s="40"/>
      <c r="HI950" s="40"/>
      <c r="HJ950" s="40"/>
      <c r="HK950" s="40"/>
      <c r="HL950" s="40"/>
      <c r="HM950" s="40"/>
      <c r="HN950" s="40"/>
      <c r="HO950" s="40"/>
      <c r="HP950" s="40"/>
      <c r="HQ950" s="40"/>
      <c r="HR950" s="40"/>
      <c r="HS950" s="40"/>
      <c r="HT950" s="40"/>
      <c r="HU950" s="40"/>
      <c r="HV950" s="40"/>
      <c r="HW950" s="40"/>
      <c r="HX950" s="40"/>
      <c r="HY950" s="40"/>
      <c r="HZ950" s="40"/>
      <c r="IA950" s="40"/>
      <c r="IC950" s="40"/>
      <c r="ID950" s="40"/>
      <c r="IE950" s="40"/>
      <c r="IF950" s="40"/>
      <c r="IG950" s="40"/>
      <c r="IH950" s="40"/>
      <c r="II950" s="40"/>
    </row>
    <row r="951" spans="2:243" s="44" customFormat="1" ht="78.75" x14ac:dyDescent="0.25">
      <c r="B951" s="177"/>
      <c r="C951" s="34">
        <v>317</v>
      </c>
      <c r="D951" s="46" t="s">
        <v>2919</v>
      </c>
      <c r="E951" s="41" t="s">
        <v>392</v>
      </c>
      <c r="F951" s="47" t="s">
        <v>582</v>
      </c>
      <c r="G951" s="48" t="s">
        <v>583</v>
      </c>
      <c r="H951" s="49">
        <v>42339</v>
      </c>
      <c r="I951" s="142">
        <v>451440</v>
      </c>
      <c r="J951" s="50">
        <v>42038</v>
      </c>
      <c r="K951" s="42" t="s">
        <v>2477</v>
      </c>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c r="AN951" s="40"/>
      <c r="AO951" s="40"/>
      <c r="AP951" s="40"/>
      <c r="AQ951" s="40"/>
      <c r="AR951" s="40"/>
      <c r="AS951" s="40"/>
      <c r="AT951" s="40"/>
      <c r="AU951" s="40"/>
      <c r="AV951" s="40"/>
      <c r="AW951" s="40"/>
      <c r="AX951" s="40"/>
      <c r="AY951" s="40"/>
      <c r="AZ951" s="40"/>
      <c r="BA951" s="40"/>
      <c r="BB951" s="40"/>
      <c r="BC951" s="40"/>
      <c r="BD951" s="40"/>
      <c r="BE951" s="40"/>
      <c r="BF951" s="40"/>
      <c r="BG951" s="40"/>
      <c r="BH951" s="40"/>
      <c r="BI951" s="40"/>
      <c r="BJ951" s="40"/>
      <c r="BK951" s="40"/>
      <c r="BL951" s="40"/>
      <c r="BM951" s="40"/>
      <c r="BN951" s="40"/>
      <c r="BO951" s="40"/>
      <c r="BP951" s="40"/>
      <c r="BQ951" s="40"/>
      <c r="BR951" s="40"/>
      <c r="BS951" s="40"/>
      <c r="BT951" s="40"/>
      <c r="BU951" s="40"/>
      <c r="BV951" s="40"/>
      <c r="BW951" s="40"/>
      <c r="BX951" s="40"/>
      <c r="BY951" s="40"/>
      <c r="BZ951" s="40"/>
      <c r="CA951" s="40"/>
      <c r="CB951" s="40"/>
      <c r="CC951" s="40"/>
      <c r="CD951" s="40"/>
      <c r="CE951" s="40"/>
      <c r="CF951" s="40"/>
      <c r="CG951" s="40"/>
      <c r="CH951" s="40"/>
      <c r="CI951" s="40"/>
      <c r="CJ951" s="40"/>
      <c r="CK951" s="40"/>
      <c r="CL951" s="40"/>
      <c r="CM951" s="40"/>
      <c r="CN951" s="40"/>
      <c r="CO951" s="40"/>
      <c r="CP951" s="40"/>
      <c r="CQ951" s="40"/>
      <c r="CR951" s="40"/>
      <c r="CS951" s="40"/>
      <c r="CT951" s="40"/>
      <c r="CU951" s="40"/>
      <c r="CV951" s="40"/>
      <c r="CW951" s="40"/>
      <c r="CX951" s="40"/>
      <c r="CY951" s="40"/>
      <c r="CZ951" s="40"/>
      <c r="DA951" s="40"/>
      <c r="DB951" s="40"/>
      <c r="DC951" s="40"/>
      <c r="DD951" s="40"/>
      <c r="DE951" s="40"/>
      <c r="DF951" s="40"/>
      <c r="DG951" s="40"/>
      <c r="DH951" s="40"/>
      <c r="DI951" s="40"/>
      <c r="DJ951" s="40"/>
      <c r="DK951" s="40"/>
      <c r="DL951" s="40"/>
      <c r="DM951" s="40"/>
      <c r="DN951" s="40"/>
      <c r="DO951" s="40"/>
      <c r="DP951" s="40"/>
      <c r="DQ951" s="40"/>
      <c r="DR951" s="40"/>
      <c r="DS951" s="40"/>
      <c r="DT951" s="40"/>
      <c r="DU951" s="40"/>
      <c r="DV951" s="40"/>
      <c r="DW951" s="40"/>
      <c r="DX951" s="40"/>
      <c r="DY951" s="40"/>
      <c r="DZ951" s="40"/>
      <c r="EA951" s="40"/>
      <c r="EB951" s="40"/>
      <c r="EC951" s="40"/>
      <c r="ED951" s="40"/>
      <c r="EE951" s="40"/>
      <c r="EF951" s="40"/>
      <c r="EG951" s="40"/>
      <c r="EH951" s="40"/>
      <c r="EI951" s="40"/>
      <c r="EJ951" s="40"/>
      <c r="EK951" s="40"/>
      <c r="EL951" s="40"/>
      <c r="EM951" s="40"/>
      <c r="EN951" s="40"/>
      <c r="EO951" s="40"/>
      <c r="EP951" s="40"/>
      <c r="EQ951" s="40"/>
      <c r="ER951" s="40"/>
      <c r="ES951" s="40"/>
      <c r="ET951" s="40"/>
      <c r="EU951" s="40"/>
      <c r="EV951" s="40"/>
      <c r="EW951" s="40"/>
      <c r="EX951" s="40"/>
      <c r="EY951" s="40"/>
      <c r="EZ951" s="40"/>
      <c r="FA951" s="40"/>
      <c r="FB951" s="40"/>
      <c r="FC951" s="40"/>
      <c r="FD951" s="40"/>
      <c r="FE951" s="40"/>
      <c r="FF951" s="40"/>
      <c r="FG951" s="40"/>
      <c r="FH951" s="40"/>
      <c r="FI951" s="40"/>
      <c r="FJ951" s="40"/>
      <c r="FK951" s="40"/>
      <c r="FL951" s="40"/>
      <c r="FM951" s="40"/>
      <c r="FN951" s="40"/>
      <c r="FO951" s="40"/>
      <c r="FP951" s="40"/>
      <c r="FQ951" s="40"/>
      <c r="FR951" s="40"/>
      <c r="FS951" s="40"/>
      <c r="FT951" s="40"/>
      <c r="FU951" s="40"/>
      <c r="FV951" s="40"/>
      <c r="FW951" s="40"/>
      <c r="FX951" s="40"/>
      <c r="FY951" s="40"/>
      <c r="FZ951" s="40"/>
      <c r="GA951" s="40"/>
      <c r="GB951" s="40"/>
      <c r="GC951" s="40"/>
      <c r="GD951" s="40"/>
      <c r="GE951" s="40"/>
      <c r="GF951" s="40"/>
      <c r="GG951" s="40"/>
      <c r="GH951" s="40"/>
      <c r="GI951" s="40"/>
      <c r="GJ951" s="40"/>
      <c r="GK951" s="40"/>
      <c r="GL951" s="40"/>
      <c r="GM951" s="40"/>
      <c r="GN951" s="40"/>
      <c r="GO951" s="40"/>
      <c r="GP951" s="40"/>
      <c r="GQ951" s="40"/>
      <c r="GR951" s="40"/>
      <c r="GS951" s="40"/>
      <c r="GT951" s="40"/>
      <c r="GU951" s="40"/>
      <c r="GV951" s="40"/>
      <c r="GW951" s="40"/>
      <c r="GX951" s="40"/>
      <c r="GY951" s="40"/>
      <c r="GZ951" s="40"/>
      <c r="HA951" s="40"/>
      <c r="HB951" s="40"/>
      <c r="HC951" s="40"/>
      <c r="HD951" s="40"/>
      <c r="HE951" s="40"/>
      <c r="HF951" s="40"/>
      <c r="HG951" s="40"/>
      <c r="HH951" s="40"/>
      <c r="HI951" s="40"/>
      <c r="HJ951" s="40"/>
      <c r="HK951" s="40"/>
      <c r="HL951" s="40"/>
      <c r="HM951" s="40"/>
      <c r="HN951" s="40"/>
      <c r="HO951" s="40"/>
      <c r="HP951" s="40"/>
      <c r="HQ951" s="40"/>
      <c r="HR951" s="40"/>
      <c r="HS951" s="40"/>
      <c r="HT951" s="40"/>
      <c r="HU951" s="40"/>
      <c r="HV951" s="40"/>
      <c r="HW951" s="40"/>
      <c r="HX951" s="40"/>
      <c r="HY951" s="40"/>
      <c r="HZ951" s="40"/>
      <c r="IA951" s="40"/>
      <c r="IC951" s="39"/>
      <c r="ID951" s="39"/>
      <c r="IE951" s="39"/>
      <c r="IF951" s="39"/>
      <c r="IG951" s="39"/>
      <c r="IH951" s="39"/>
      <c r="II951" s="39"/>
    </row>
    <row r="952" spans="2:243" s="44" customFormat="1" ht="78.75" x14ac:dyDescent="0.25">
      <c r="B952" s="177"/>
      <c r="C952" s="34">
        <v>318</v>
      </c>
      <c r="D952" s="46" t="s">
        <v>2883</v>
      </c>
      <c r="E952" s="41" t="s">
        <v>9</v>
      </c>
      <c r="F952" s="47" t="s">
        <v>120</v>
      </c>
      <c r="G952" s="48" t="s">
        <v>121</v>
      </c>
      <c r="H952" s="49">
        <v>41534</v>
      </c>
      <c r="I952" s="142">
        <v>600000</v>
      </c>
      <c r="J952" s="50">
        <v>42039</v>
      </c>
      <c r="K952" s="42" t="s">
        <v>1934</v>
      </c>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c r="AN952" s="40"/>
      <c r="AO952" s="40"/>
      <c r="AP952" s="40"/>
      <c r="AQ952" s="40"/>
      <c r="AR952" s="40"/>
      <c r="AS952" s="40"/>
      <c r="AT952" s="40"/>
      <c r="AU952" s="40"/>
      <c r="AV952" s="40"/>
      <c r="AW952" s="40"/>
      <c r="AX952" s="40"/>
      <c r="AY952" s="40"/>
      <c r="AZ952" s="40"/>
      <c r="BA952" s="40"/>
      <c r="BB952" s="40"/>
      <c r="BC952" s="40"/>
      <c r="BD952" s="40"/>
      <c r="BE952" s="40"/>
      <c r="BF952" s="40"/>
      <c r="BG952" s="40"/>
      <c r="BH952" s="40"/>
      <c r="BI952" s="40"/>
      <c r="BJ952" s="40"/>
      <c r="BK952" s="40"/>
      <c r="BL952" s="40"/>
      <c r="BM952" s="40"/>
      <c r="BN952" s="40"/>
      <c r="BO952" s="40"/>
      <c r="BP952" s="40"/>
      <c r="BQ952" s="40"/>
      <c r="BR952" s="40"/>
      <c r="BS952" s="40"/>
      <c r="BT952" s="40"/>
      <c r="BU952" s="40"/>
      <c r="BV952" s="40"/>
      <c r="BW952" s="40"/>
      <c r="BX952" s="40"/>
      <c r="BY952" s="40"/>
      <c r="BZ952" s="40"/>
      <c r="CA952" s="40"/>
      <c r="CB952" s="40"/>
      <c r="CC952" s="40"/>
      <c r="CD952" s="40"/>
      <c r="CE952" s="40"/>
      <c r="CF952" s="40"/>
      <c r="CG952" s="40"/>
      <c r="CH952" s="40"/>
      <c r="CI952" s="40"/>
      <c r="CJ952" s="40"/>
      <c r="CK952" s="40"/>
      <c r="CL952" s="40"/>
      <c r="CM952" s="40"/>
      <c r="CN952" s="40"/>
      <c r="CO952" s="40"/>
      <c r="CP952" s="40"/>
      <c r="CQ952" s="40"/>
      <c r="CR952" s="40"/>
      <c r="CS952" s="40"/>
      <c r="CT952" s="40"/>
      <c r="CU952" s="40"/>
      <c r="CV952" s="40"/>
      <c r="CW952" s="40"/>
      <c r="CX952" s="40"/>
      <c r="CY952" s="40"/>
      <c r="CZ952" s="40"/>
      <c r="DA952" s="40"/>
      <c r="DB952" s="40"/>
      <c r="DC952" s="40"/>
      <c r="DD952" s="40"/>
      <c r="DE952" s="40"/>
      <c r="DF952" s="40"/>
      <c r="DG952" s="40"/>
      <c r="DH952" s="40"/>
      <c r="DI952" s="40"/>
      <c r="DJ952" s="40"/>
      <c r="DK952" s="40"/>
      <c r="DL952" s="40"/>
      <c r="DM952" s="40"/>
      <c r="DN952" s="40"/>
      <c r="DO952" s="40"/>
      <c r="DP952" s="40"/>
      <c r="DQ952" s="40"/>
      <c r="DR952" s="40"/>
      <c r="DS952" s="40"/>
      <c r="DT952" s="40"/>
      <c r="DU952" s="40"/>
      <c r="DV952" s="40"/>
      <c r="DW952" s="40"/>
      <c r="DX952" s="40"/>
      <c r="DY952" s="40"/>
      <c r="DZ952" s="40"/>
      <c r="EA952" s="40"/>
      <c r="EB952" s="40"/>
      <c r="EC952" s="40"/>
      <c r="ED952" s="40"/>
      <c r="EE952" s="40"/>
      <c r="EF952" s="40"/>
      <c r="EG952" s="40"/>
      <c r="EH952" s="40"/>
      <c r="EI952" s="40"/>
      <c r="EJ952" s="40"/>
      <c r="EK952" s="40"/>
      <c r="EL952" s="40"/>
      <c r="EM952" s="40"/>
      <c r="EN952" s="40"/>
      <c r="EO952" s="40"/>
      <c r="EP952" s="40"/>
      <c r="EQ952" s="40"/>
      <c r="ER952" s="40"/>
      <c r="ES952" s="40"/>
      <c r="ET952" s="40"/>
      <c r="EU952" s="40"/>
      <c r="EV952" s="40"/>
      <c r="EW952" s="40"/>
      <c r="EX952" s="40"/>
      <c r="EY952" s="40"/>
      <c r="EZ952" s="40"/>
      <c r="FA952" s="40"/>
      <c r="FB952" s="40"/>
      <c r="FC952" s="40"/>
      <c r="FD952" s="40"/>
      <c r="FE952" s="40"/>
      <c r="FF952" s="40"/>
      <c r="FG952" s="40"/>
      <c r="FH952" s="40"/>
      <c r="FI952" s="40"/>
      <c r="FJ952" s="40"/>
      <c r="FK952" s="40"/>
      <c r="FL952" s="40"/>
      <c r="FM952" s="40"/>
      <c r="FN952" s="40"/>
      <c r="FO952" s="40"/>
      <c r="FP952" s="40"/>
      <c r="FQ952" s="40"/>
      <c r="FR952" s="40"/>
      <c r="FS952" s="40"/>
      <c r="FT952" s="40"/>
      <c r="FU952" s="40"/>
      <c r="FV952" s="40"/>
      <c r="FW952" s="40"/>
      <c r="FX952" s="40"/>
      <c r="FY952" s="40"/>
      <c r="FZ952" s="40"/>
      <c r="GA952" s="40"/>
      <c r="GB952" s="40"/>
      <c r="GC952" s="40"/>
      <c r="GD952" s="40"/>
      <c r="GE952" s="40"/>
      <c r="GF952" s="40"/>
      <c r="GG952" s="40"/>
      <c r="GH952" s="40"/>
      <c r="GI952" s="40"/>
      <c r="GJ952" s="40"/>
      <c r="GK952" s="40"/>
      <c r="GL952" s="40"/>
      <c r="GM952" s="40"/>
      <c r="GN952" s="40"/>
      <c r="GO952" s="40"/>
      <c r="GP952" s="40"/>
      <c r="GQ952" s="40"/>
      <c r="GR952" s="40"/>
      <c r="GS952" s="40"/>
      <c r="GT952" s="40"/>
      <c r="GU952" s="40"/>
      <c r="GV952" s="40"/>
      <c r="GW952" s="40"/>
      <c r="GX952" s="40"/>
      <c r="GY952" s="40"/>
      <c r="GZ952" s="40"/>
      <c r="HA952" s="40"/>
      <c r="HB952" s="40"/>
      <c r="HC952" s="40"/>
      <c r="HD952" s="40"/>
      <c r="HE952" s="40"/>
      <c r="HF952" s="40"/>
      <c r="HG952" s="40"/>
      <c r="HH952" s="40"/>
      <c r="HI952" s="40"/>
      <c r="HJ952" s="40"/>
      <c r="HK952" s="40"/>
      <c r="HL952" s="40"/>
      <c r="HM952" s="40"/>
      <c r="HN952" s="40"/>
      <c r="HO952" s="40"/>
      <c r="HP952" s="40"/>
      <c r="HQ952" s="40"/>
      <c r="HR952" s="40"/>
      <c r="HS952" s="40"/>
      <c r="HT952" s="40"/>
      <c r="HU952" s="40"/>
      <c r="HV952" s="40"/>
      <c r="HW952" s="40"/>
      <c r="HX952" s="40"/>
      <c r="HY952" s="40"/>
      <c r="HZ952" s="40"/>
      <c r="IA952" s="40"/>
      <c r="IB952" s="39"/>
      <c r="IC952" s="40"/>
      <c r="ID952" s="40"/>
      <c r="IE952" s="40"/>
      <c r="IF952" s="40"/>
      <c r="IG952" s="40"/>
      <c r="IH952" s="40"/>
      <c r="II952" s="40"/>
    </row>
    <row r="953" spans="2:243" s="44" customFormat="1" ht="94.5" x14ac:dyDescent="0.25">
      <c r="B953" s="177"/>
      <c r="C953" s="34">
        <v>319</v>
      </c>
      <c r="D953" s="46" t="s">
        <v>3034</v>
      </c>
      <c r="E953" s="41" t="s">
        <v>9</v>
      </c>
      <c r="F953" s="47" t="s">
        <v>390</v>
      </c>
      <c r="G953" s="48" t="s">
        <v>391</v>
      </c>
      <c r="H953" s="49">
        <v>40163</v>
      </c>
      <c r="I953" s="142">
        <v>100236</v>
      </c>
      <c r="J953" s="50">
        <v>42039</v>
      </c>
      <c r="K953" s="42" t="s">
        <v>2478</v>
      </c>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c r="AN953" s="40"/>
      <c r="AO953" s="40"/>
      <c r="AP953" s="40"/>
      <c r="AQ953" s="40"/>
      <c r="AR953" s="40"/>
      <c r="AS953" s="40"/>
      <c r="AT953" s="40"/>
      <c r="AU953" s="40"/>
      <c r="AV953" s="40"/>
      <c r="AW953" s="40"/>
      <c r="AX953" s="40"/>
      <c r="AY953" s="40"/>
      <c r="AZ953" s="40"/>
      <c r="BA953" s="40"/>
      <c r="BB953" s="40"/>
      <c r="BC953" s="40"/>
      <c r="BD953" s="40"/>
      <c r="BE953" s="40"/>
      <c r="BF953" s="40"/>
      <c r="BG953" s="40"/>
      <c r="BH953" s="40"/>
      <c r="BI953" s="40"/>
      <c r="BJ953" s="40"/>
      <c r="BK953" s="40"/>
      <c r="BL953" s="40"/>
      <c r="BM953" s="40"/>
      <c r="BN953" s="40"/>
      <c r="BO953" s="40"/>
      <c r="BP953" s="40"/>
      <c r="BQ953" s="40"/>
      <c r="BR953" s="40"/>
      <c r="BS953" s="40"/>
      <c r="BT953" s="40"/>
      <c r="BU953" s="40"/>
      <c r="BV953" s="40"/>
      <c r="BW953" s="40"/>
      <c r="BX953" s="40"/>
      <c r="BY953" s="40"/>
      <c r="BZ953" s="40"/>
      <c r="CA953" s="40"/>
      <c r="CB953" s="40"/>
      <c r="CC953" s="40"/>
      <c r="CD953" s="40"/>
      <c r="CE953" s="40"/>
      <c r="CF953" s="40"/>
      <c r="CG953" s="40"/>
      <c r="CH953" s="40"/>
      <c r="CI953" s="40"/>
      <c r="CJ953" s="40"/>
      <c r="CK953" s="40"/>
      <c r="CL953" s="40"/>
      <c r="CM953" s="40"/>
      <c r="CN953" s="40"/>
      <c r="CO953" s="40"/>
      <c r="CP953" s="40"/>
      <c r="CQ953" s="40"/>
      <c r="CR953" s="40"/>
      <c r="CS953" s="40"/>
      <c r="CT953" s="40"/>
      <c r="CU953" s="40"/>
      <c r="CV953" s="40"/>
      <c r="CW953" s="40"/>
      <c r="CX953" s="40"/>
      <c r="CY953" s="40"/>
      <c r="CZ953" s="40"/>
      <c r="DA953" s="40"/>
      <c r="DB953" s="40"/>
      <c r="DC953" s="40"/>
      <c r="DD953" s="40"/>
      <c r="DE953" s="40"/>
      <c r="DF953" s="40"/>
      <c r="DG953" s="40"/>
      <c r="DH953" s="40"/>
      <c r="DI953" s="40"/>
      <c r="DJ953" s="40"/>
      <c r="DK953" s="40"/>
      <c r="DL953" s="40"/>
      <c r="DM953" s="40"/>
      <c r="DN953" s="40"/>
      <c r="DO953" s="40"/>
      <c r="DP953" s="40"/>
      <c r="DQ953" s="40"/>
      <c r="DR953" s="40"/>
      <c r="DS953" s="40"/>
      <c r="DT953" s="40"/>
      <c r="DU953" s="40"/>
      <c r="DV953" s="40"/>
      <c r="DW953" s="40"/>
      <c r="DX953" s="40"/>
      <c r="DY953" s="40"/>
      <c r="DZ953" s="40"/>
      <c r="EA953" s="40"/>
      <c r="EB953" s="40"/>
      <c r="EC953" s="40"/>
      <c r="ED953" s="40"/>
      <c r="EE953" s="40"/>
      <c r="EF953" s="40"/>
      <c r="EG953" s="40"/>
      <c r="EH953" s="40"/>
      <c r="EI953" s="40"/>
      <c r="EJ953" s="40"/>
      <c r="EK953" s="40"/>
      <c r="EL953" s="40"/>
      <c r="EM953" s="40"/>
      <c r="EN953" s="40"/>
      <c r="EO953" s="40"/>
      <c r="EP953" s="40"/>
      <c r="EQ953" s="40"/>
      <c r="ER953" s="40"/>
      <c r="ES953" s="40"/>
      <c r="ET953" s="40"/>
      <c r="EU953" s="40"/>
      <c r="EV953" s="40"/>
      <c r="EW953" s="40"/>
      <c r="EX953" s="40"/>
      <c r="EY953" s="40"/>
      <c r="EZ953" s="40"/>
      <c r="FA953" s="40"/>
      <c r="FB953" s="40"/>
      <c r="FC953" s="40"/>
      <c r="FD953" s="40"/>
      <c r="FE953" s="40"/>
      <c r="FF953" s="40"/>
      <c r="FG953" s="40"/>
      <c r="FH953" s="40"/>
      <c r="FI953" s="40"/>
      <c r="FJ953" s="40"/>
      <c r="FK953" s="40"/>
      <c r="FL953" s="40"/>
      <c r="FM953" s="40"/>
      <c r="FN953" s="40"/>
      <c r="FO953" s="40"/>
      <c r="FP953" s="40"/>
      <c r="FQ953" s="40"/>
      <c r="FR953" s="40"/>
      <c r="FS953" s="40"/>
      <c r="FT953" s="40"/>
      <c r="FU953" s="40"/>
      <c r="FV953" s="40"/>
      <c r="FW953" s="40"/>
      <c r="FX953" s="40"/>
      <c r="FY953" s="40"/>
      <c r="FZ953" s="40"/>
      <c r="GA953" s="40"/>
      <c r="GB953" s="40"/>
      <c r="GC953" s="40"/>
      <c r="GD953" s="40"/>
      <c r="GE953" s="40"/>
      <c r="GF953" s="40"/>
      <c r="GG953" s="40"/>
      <c r="GH953" s="40"/>
      <c r="GI953" s="40"/>
      <c r="GJ953" s="40"/>
      <c r="GK953" s="40"/>
      <c r="GL953" s="40"/>
      <c r="GM953" s="40"/>
      <c r="GN953" s="40"/>
      <c r="GO953" s="40"/>
      <c r="GP953" s="40"/>
      <c r="GQ953" s="40"/>
      <c r="GR953" s="40"/>
      <c r="GS953" s="40"/>
      <c r="GT953" s="40"/>
      <c r="GU953" s="40"/>
      <c r="GV953" s="40"/>
      <c r="GW953" s="40"/>
      <c r="GX953" s="40"/>
      <c r="GY953" s="40"/>
      <c r="GZ953" s="40"/>
      <c r="HA953" s="40"/>
      <c r="HB953" s="40"/>
      <c r="HC953" s="40"/>
      <c r="HD953" s="40"/>
      <c r="HE953" s="40"/>
      <c r="HF953" s="40"/>
      <c r="HG953" s="40"/>
      <c r="HH953" s="40"/>
      <c r="HI953" s="40"/>
      <c r="HJ953" s="40"/>
      <c r="HK953" s="40"/>
      <c r="HL953" s="40"/>
      <c r="HM953" s="40"/>
      <c r="HN953" s="40"/>
      <c r="HO953" s="40"/>
      <c r="HP953" s="40"/>
      <c r="HQ953" s="40"/>
      <c r="HR953" s="40"/>
      <c r="HS953" s="40"/>
      <c r="HT953" s="40"/>
      <c r="HU953" s="40"/>
      <c r="HV953" s="40"/>
      <c r="HW953" s="40"/>
      <c r="HX953" s="40"/>
      <c r="HY953" s="40"/>
      <c r="HZ953" s="40"/>
      <c r="IA953" s="40"/>
      <c r="IB953" s="40"/>
    </row>
    <row r="954" spans="2:243" s="44" customFormat="1" ht="220.5" x14ac:dyDescent="0.25">
      <c r="B954" s="177"/>
      <c r="C954" s="34">
        <v>320</v>
      </c>
      <c r="D954" s="46" t="s">
        <v>2908</v>
      </c>
      <c r="E954" s="41" t="s">
        <v>358</v>
      </c>
      <c r="F954" s="47" t="s">
        <v>359</v>
      </c>
      <c r="G954" s="48" t="s">
        <v>360</v>
      </c>
      <c r="H954" s="49">
        <v>40449</v>
      </c>
      <c r="I954" s="142">
        <v>501071</v>
      </c>
      <c r="J954" s="50">
        <v>42039</v>
      </c>
      <c r="K954" s="42" t="s">
        <v>2479</v>
      </c>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c r="AN954" s="40"/>
      <c r="AO954" s="40"/>
      <c r="AP954" s="40"/>
      <c r="AQ954" s="40"/>
      <c r="AR954" s="40"/>
      <c r="AS954" s="40"/>
      <c r="AT954" s="40"/>
      <c r="AU954" s="40"/>
      <c r="AV954" s="40"/>
      <c r="AW954" s="40"/>
      <c r="AX954" s="40"/>
      <c r="AY954" s="40"/>
      <c r="AZ954" s="40"/>
      <c r="BA954" s="40"/>
      <c r="BB954" s="40"/>
      <c r="BC954" s="40"/>
      <c r="BD954" s="40"/>
      <c r="BE954" s="40"/>
      <c r="BF954" s="40"/>
      <c r="BG954" s="40"/>
      <c r="BH954" s="40"/>
      <c r="BI954" s="40"/>
      <c r="BJ954" s="40"/>
      <c r="BK954" s="40"/>
      <c r="BL954" s="40"/>
      <c r="BM954" s="40"/>
      <c r="BN954" s="40"/>
      <c r="BO954" s="40"/>
      <c r="BP954" s="40"/>
      <c r="BQ954" s="40"/>
      <c r="BR954" s="40"/>
      <c r="BS954" s="40"/>
      <c r="BT954" s="40"/>
      <c r="BU954" s="40"/>
      <c r="BV954" s="40"/>
      <c r="BW954" s="40"/>
      <c r="BX954" s="40"/>
      <c r="BY954" s="40"/>
      <c r="BZ954" s="40"/>
      <c r="CA954" s="40"/>
      <c r="CB954" s="40"/>
      <c r="CC954" s="40"/>
      <c r="CD954" s="40"/>
      <c r="CE954" s="40"/>
      <c r="CF954" s="40"/>
      <c r="CG954" s="40"/>
      <c r="CH954" s="40"/>
      <c r="CI954" s="40"/>
      <c r="CJ954" s="40"/>
      <c r="CK954" s="40"/>
      <c r="CL954" s="40"/>
      <c r="CM954" s="40"/>
      <c r="CN954" s="40"/>
      <c r="CO954" s="40"/>
      <c r="CP954" s="40"/>
      <c r="CQ954" s="40"/>
      <c r="CR954" s="40"/>
      <c r="CS954" s="40"/>
      <c r="CT954" s="40"/>
      <c r="CU954" s="40"/>
      <c r="CV954" s="40"/>
      <c r="CW954" s="40"/>
      <c r="CX954" s="40"/>
      <c r="CY954" s="40"/>
      <c r="CZ954" s="40"/>
      <c r="DA954" s="40"/>
      <c r="DB954" s="40"/>
      <c r="DC954" s="40"/>
      <c r="DD954" s="40"/>
      <c r="DE954" s="40"/>
      <c r="DF954" s="40"/>
      <c r="DG954" s="40"/>
      <c r="DH954" s="40"/>
      <c r="DI954" s="40"/>
      <c r="DJ954" s="40"/>
      <c r="DK954" s="40"/>
      <c r="DL954" s="40"/>
      <c r="DM954" s="40"/>
      <c r="DN954" s="40"/>
      <c r="DO954" s="40"/>
      <c r="DP954" s="40"/>
      <c r="DQ954" s="40"/>
      <c r="DR954" s="40"/>
      <c r="DS954" s="40"/>
      <c r="DT954" s="40"/>
      <c r="DU954" s="40"/>
      <c r="DV954" s="40"/>
      <c r="DW954" s="40"/>
      <c r="DX954" s="40"/>
      <c r="DY954" s="40"/>
      <c r="DZ954" s="40"/>
      <c r="EA954" s="40"/>
      <c r="EB954" s="40"/>
      <c r="EC954" s="40"/>
      <c r="ED954" s="40"/>
      <c r="EE954" s="40"/>
      <c r="EF954" s="40"/>
      <c r="EG954" s="40"/>
      <c r="EH954" s="40"/>
      <c r="EI954" s="40"/>
      <c r="EJ954" s="40"/>
      <c r="EK954" s="40"/>
      <c r="EL954" s="40"/>
      <c r="EM954" s="40"/>
      <c r="EN954" s="40"/>
      <c r="EO954" s="40"/>
      <c r="EP954" s="40"/>
      <c r="EQ954" s="40"/>
      <c r="ER954" s="40"/>
      <c r="ES954" s="40"/>
      <c r="ET954" s="40"/>
      <c r="EU954" s="40"/>
      <c r="EV954" s="40"/>
      <c r="EW954" s="40"/>
      <c r="EX954" s="40"/>
      <c r="EY954" s="40"/>
      <c r="EZ954" s="40"/>
      <c r="FA954" s="40"/>
      <c r="FB954" s="40"/>
      <c r="FC954" s="40"/>
      <c r="FD954" s="40"/>
      <c r="FE954" s="40"/>
      <c r="FF954" s="40"/>
      <c r="FG954" s="40"/>
      <c r="FH954" s="40"/>
      <c r="FI954" s="40"/>
      <c r="FJ954" s="40"/>
      <c r="FK954" s="40"/>
      <c r="FL954" s="40"/>
      <c r="FM954" s="40"/>
      <c r="FN954" s="40"/>
      <c r="FO954" s="40"/>
      <c r="FP954" s="40"/>
      <c r="FQ954" s="40"/>
      <c r="FR954" s="40"/>
      <c r="FS954" s="40"/>
      <c r="FT954" s="40"/>
      <c r="FU954" s="40"/>
      <c r="FV954" s="40"/>
      <c r="FW954" s="40"/>
      <c r="FX954" s="40"/>
      <c r="FY954" s="40"/>
      <c r="FZ954" s="40"/>
      <c r="GA954" s="40"/>
      <c r="GB954" s="40"/>
      <c r="GC954" s="40"/>
      <c r="GD954" s="40"/>
      <c r="GE954" s="40"/>
      <c r="GF954" s="40"/>
      <c r="GG954" s="40"/>
      <c r="GH954" s="40"/>
      <c r="GI954" s="40"/>
      <c r="GJ954" s="40"/>
      <c r="GK954" s="40"/>
      <c r="GL954" s="40"/>
      <c r="GM954" s="40"/>
      <c r="GN954" s="40"/>
      <c r="GO954" s="40"/>
      <c r="GP954" s="40"/>
      <c r="GQ954" s="40"/>
      <c r="GR954" s="40"/>
      <c r="GS954" s="40"/>
      <c r="GT954" s="40"/>
      <c r="GU954" s="40"/>
      <c r="GV954" s="40"/>
      <c r="GW954" s="40"/>
      <c r="GX954" s="40"/>
      <c r="GY954" s="40"/>
      <c r="GZ954" s="40"/>
      <c r="HA954" s="40"/>
      <c r="HB954" s="40"/>
      <c r="HC954" s="40"/>
      <c r="HD954" s="40"/>
      <c r="HE954" s="40"/>
      <c r="HF954" s="40"/>
      <c r="HG954" s="40"/>
      <c r="HH954" s="40"/>
      <c r="HI954" s="40"/>
      <c r="HJ954" s="40"/>
      <c r="HK954" s="40"/>
      <c r="HL954" s="40"/>
      <c r="HM954" s="40"/>
      <c r="HN954" s="40"/>
      <c r="HO954" s="40"/>
      <c r="HP954" s="40"/>
      <c r="HQ954" s="40"/>
      <c r="HR954" s="40"/>
      <c r="HS954" s="40"/>
      <c r="HT954" s="40"/>
      <c r="HU954" s="40"/>
      <c r="HV954" s="40"/>
      <c r="HW954" s="40"/>
      <c r="HX954" s="40"/>
      <c r="HY954" s="40"/>
      <c r="HZ954" s="40"/>
      <c r="IA954" s="40"/>
    </row>
    <row r="955" spans="2:243" s="44" customFormat="1" ht="189" x14ac:dyDescent="0.25">
      <c r="B955" s="177"/>
      <c r="C955" s="34">
        <v>321</v>
      </c>
      <c r="D955" s="46" t="s">
        <v>2938</v>
      </c>
      <c r="E955" s="41" t="s">
        <v>550</v>
      </c>
      <c r="F955" s="47" t="s">
        <v>558</v>
      </c>
      <c r="G955" s="48" t="s">
        <v>559</v>
      </c>
      <c r="H955" s="49">
        <v>42042</v>
      </c>
      <c r="I955" s="142">
        <v>1520</v>
      </c>
      <c r="J955" s="50">
        <v>42042</v>
      </c>
      <c r="K955" s="42" t="s">
        <v>2480</v>
      </c>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c r="AN955" s="40"/>
      <c r="AO955" s="40"/>
      <c r="AP955" s="40"/>
      <c r="AQ955" s="40"/>
      <c r="AR955" s="40"/>
      <c r="AS955" s="40"/>
      <c r="AT955" s="40"/>
      <c r="AU955" s="40"/>
      <c r="AV955" s="40"/>
      <c r="AW955" s="40"/>
      <c r="AX955" s="40"/>
      <c r="AY955" s="40"/>
      <c r="AZ955" s="40"/>
      <c r="BA955" s="40"/>
      <c r="BB955" s="40"/>
      <c r="BC955" s="40"/>
      <c r="BD955" s="40"/>
      <c r="BE955" s="40"/>
      <c r="BF955" s="40"/>
      <c r="BG955" s="40"/>
      <c r="BH955" s="40"/>
      <c r="BI955" s="40"/>
      <c r="BJ955" s="40"/>
      <c r="BK955" s="40"/>
      <c r="BL955" s="40"/>
      <c r="BM955" s="40"/>
      <c r="BN955" s="40"/>
      <c r="BO955" s="40"/>
      <c r="BP955" s="40"/>
      <c r="BQ955" s="40"/>
      <c r="BR955" s="40"/>
      <c r="BS955" s="40"/>
      <c r="BT955" s="40"/>
      <c r="BU955" s="40"/>
      <c r="BV955" s="40"/>
      <c r="BW955" s="40"/>
      <c r="BX955" s="40"/>
      <c r="BY955" s="40"/>
      <c r="BZ955" s="40"/>
      <c r="CA955" s="40"/>
      <c r="CB955" s="40"/>
      <c r="CC955" s="40"/>
      <c r="CD955" s="40"/>
      <c r="CE955" s="40"/>
      <c r="CF955" s="40"/>
      <c r="CG955" s="40"/>
      <c r="CH955" s="40"/>
      <c r="CI955" s="40"/>
      <c r="CJ955" s="40"/>
      <c r="CK955" s="40"/>
      <c r="CL955" s="40"/>
      <c r="CM955" s="40"/>
      <c r="CN955" s="40"/>
      <c r="CO955" s="40"/>
      <c r="CP955" s="40"/>
      <c r="CQ955" s="40"/>
      <c r="CR955" s="40"/>
      <c r="CS955" s="40"/>
      <c r="CT955" s="40"/>
      <c r="CU955" s="40"/>
      <c r="CV955" s="40"/>
      <c r="CW955" s="40"/>
      <c r="CX955" s="40"/>
      <c r="CY955" s="40"/>
      <c r="CZ955" s="40"/>
      <c r="DA955" s="40"/>
      <c r="DB955" s="40"/>
      <c r="DC955" s="40"/>
      <c r="DD955" s="40"/>
      <c r="DE955" s="40"/>
      <c r="DF955" s="40"/>
      <c r="DG955" s="40"/>
      <c r="DH955" s="40"/>
      <c r="DI955" s="40"/>
      <c r="DJ955" s="40"/>
      <c r="DK955" s="40"/>
      <c r="DL955" s="40"/>
      <c r="DM955" s="40"/>
      <c r="DN955" s="40"/>
      <c r="DO955" s="40"/>
      <c r="DP955" s="40"/>
      <c r="DQ955" s="40"/>
      <c r="DR955" s="40"/>
      <c r="DS955" s="40"/>
      <c r="DT955" s="40"/>
      <c r="DU955" s="40"/>
      <c r="DV955" s="40"/>
      <c r="DW955" s="40"/>
      <c r="DX955" s="40"/>
      <c r="DY955" s="40"/>
      <c r="DZ955" s="40"/>
      <c r="EA955" s="40"/>
      <c r="EB955" s="40"/>
      <c r="EC955" s="40"/>
      <c r="ED955" s="40"/>
      <c r="EE955" s="40"/>
      <c r="EF955" s="40"/>
      <c r="EG955" s="40"/>
      <c r="EH955" s="40"/>
      <c r="EI955" s="40"/>
      <c r="EJ955" s="40"/>
      <c r="EK955" s="40"/>
      <c r="EL955" s="40"/>
      <c r="EM955" s="40"/>
      <c r="EN955" s="40"/>
      <c r="EO955" s="40"/>
      <c r="EP955" s="40"/>
      <c r="EQ955" s="40"/>
      <c r="ER955" s="40"/>
      <c r="ES955" s="40"/>
      <c r="ET955" s="40"/>
      <c r="EU955" s="40"/>
      <c r="EV955" s="40"/>
      <c r="EW955" s="40"/>
      <c r="EX955" s="40"/>
      <c r="EY955" s="40"/>
      <c r="EZ955" s="40"/>
      <c r="FA955" s="40"/>
      <c r="FB955" s="40"/>
      <c r="FC955" s="40"/>
      <c r="FD955" s="40"/>
      <c r="FE955" s="40"/>
      <c r="FF955" s="40"/>
      <c r="FG955" s="40"/>
      <c r="FH955" s="40"/>
      <c r="FI955" s="40"/>
      <c r="FJ955" s="40"/>
      <c r="FK955" s="40"/>
      <c r="FL955" s="40"/>
      <c r="FM955" s="40"/>
      <c r="FN955" s="40"/>
      <c r="FO955" s="40"/>
      <c r="FP955" s="40"/>
      <c r="FQ955" s="40"/>
      <c r="FR955" s="40"/>
      <c r="FS955" s="40"/>
      <c r="FT955" s="40"/>
      <c r="FU955" s="40"/>
      <c r="FV955" s="40"/>
      <c r="FW955" s="40"/>
      <c r="FX955" s="40"/>
      <c r="FY955" s="40"/>
      <c r="FZ955" s="40"/>
      <c r="GA955" s="40"/>
      <c r="GB955" s="40"/>
      <c r="GC955" s="40"/>
      <c r="GD955" s="40"/>
      <c r="GE955" s="40"/>
      <c r="GF955" s="40"/>
      <c r="GG955" s="40"/>
      <c r="GH955" s="40"/>
      <c r="GI955" s="40"/>
      <c r="GJ955" s="40"/>
      <c r="GK955" s="40"/>
      <c r="GL955" s="40"/>
      <c r="GM955" s="40"/>
      <c r="GN955" s="40"/>
      <c r="GO955" s="40"/>
      <c r="GP955" s="40"/>
      <c r="GQ955" s="40"/>
      <c r="GR955" s="40"/>
      <c r="GS955" s="40"/>
      <c r="GT955" s="40"/>
      <c r="GU955" s="40"/>
      <c r="GV955" s="40"/>
      <c r="GW955" s="40"/>
      <c r="GX955" s="40"/>
      <c r="GY955" s="40"/>
      <c r="GZ955" s="40"/>
      <c r="HA955" s="40"/>
      <c r="HB955" s="40"/>
      <c r="HC955" s="40"/>
      <c r="HD955" s="40"/>
      <c r="HE955" s="40"/>
      <c r="HF955" s="40"/>
      <c r="HG955" s="40"/>
      <c r="HH955" s="40"/>
      <c r="HI955" s="40"/>
      <c r="HJ955" s="40"/>
      <c r="HK955" s="40"/>
      <c r="HL955" s="40"/>
      <c r="HM955" s="40"/>
      <c r="HN955" s="40"/>
      <c r="HO955" s="40"/>
      <c r="HP955" s="40"/>
      <c r="HQ955" s="40"/>
      <c r="HR955" s="40"/>
      <c r="HS955" s="40"/>
      <c r="HT955" s="40"/>
      <c r="HU955" s="40"/>
      <c r="HV955" s="40"/>
      <c r="HW955" s="40"/>
      <c r="HX955" s="40"/>
      <c r="HY955" s="40"/>
      <c r="HZ955" s="40"/>
      <c r="IA955" s="40"/>
      <c r="IB955" s="40"/>
      <c r="IC955" s="40"/>
      <c r="ID955" s="40"/>
      <c r="IE955" s="40"/>
      <c r="IF955" s="40"/>
      <c r="IG955" s="40"/>
      <c r="IH955" s="40"/>
      <c r="II955" s="40"/>
    </row>
    <row r="956" spans="2:243" s="44" customFormat="1" ht="204.75" x14ac:dyDescent="0.25">
      <c r="B956" s="177"/>
      <c r="C956" s="34">
        <v>322</v>
      </c>
      <c r="D956" s="46" t="s">
        <v>2832</v>
      </c>
      <c r="E956" s="41" t="s">
        <v>550</v>
      </c>
      <c r="F956" s="47" t="s">
        <v>551</v>
      </c>
      <c r="G956" s="48" t="s">
        <v>552</v>
      </c>
      <c r="H956" s="49">
        <v>39925</v>
      </c>
      <c r="I956" s="142">
        <v>9000</v>
      </c>
      <c r="J956" s="50">
        <v>42042</v>
      </c>
      <c r="K956" s="42" t="s">
        <v>2481</v>
      </c>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c r="AN956" s="40"/>
      <c r="AO956" s="40"/>
      <c r="AP956" s="40"/>
      <c r="AQ956" s="40"/>
      <c r="AR956" s="40"/>
      <c r="AS956" s="40"/>
      <c r="AT956" s="40"/>
      <c r="AU956" s="40"/>
      <c r="AV956" s="40"/>
      <c r="AW956" s="40"/>
      <c r="AX956" s="40"/>
      <c r="AY956" s="40"/>
      <c r="AZ956" s="40"/>
      <c r="BA956" s="40"/>
      <c r="BB956" s="40"/>
      <c r="BC956" s="40"/>
      <c r="BD956" s="40"/>
      <c r="BE956" s="40"/>
      <c r="BF956" s="40"/>
      <c r="BG956" s="40"/>
      <c r="BH956" s="40"/>
      <c r="BI956" s="40"/>
      <c r="BJ956" s="40"/>
      <c r="BK956" s="40"/>
      <c r="BL956" s="40"/>
      <c r="BM956" s="40"/>
      <c r="BN956" s="40"/>
      <c r="BO956" s="40"/>
      <c r="BP956" s="40"/>
      <c r="BQ956" s="40"/>
      <c r="BR956" s="40"/>
      <c r="BS956" s="40"/>
      <c r="BT956" s="40"/>
      <c r="BU956" s="40"/>
      <c r="BV956" s="40"/>
      <c r="BW956" s="40"/>
      <c r="BX956" s="40"/>
      <c r="BY956" s="40"/>
      <c r="BZ956" s="40"/>
      <c r="CA956" s="40"/>
      <c r="CB956" s="40"/>
      <c r="CC956" s="40"/>
      <c r="CD956" s="40"/>
      <c r="CE956" s="40"/>
      <c r="CF956" s="40"/>
      <c r="CG956" s="40"/>
      <c r="CH956" s="40"/>
      <c r="CI956" s="40"/>
      <c r="CJ956" s="40"/>
      <c r="CK956" s="40"/>
      <c r="CL956" s="40"/>
      <c r="CM956" s="40"/>
      <c r="CN956" s="40"/>
      <c r="CO956" s="40"/>
      <c r="CP956" s="40"/>
      <c r="CQ956" s="40"/>
      <c r="CR956" s="40"/>
      <c r="CS956" s="40"/>
      <c r="CT956" s="40"/>
      <c r="CU956" s="40"/>
      <c r="CV956" s="40"/>
      <c r="CW956" s="40"/>
      <c r="CX956" s="40"/>
      <c r="CY956" s="40"/>
      <c r="CZ956" s="40"/>
      <c r="DA956" s="40"/>
      <c r="DB956" s="40"/>
      <c r="DC956" s="40"/>
      <c r="DD956" s="40"/>
      <c r="DE956" s="40"/>
      <c r="DF956" s="40"/>
      <c r="DG956" s="40"/>
      <c r="DH956" s="40"/>
      <c r="DI956" s="40"/>
      <c r="DJ956" s="40"/>
      <c r="DK956" s="40"/>
      <c r="DL956" s="40"/>
      <c r="DM956" s="40"/>
      <c r="DN956" s="40"/>
      <c r="DO956" s="40"/>
      <c r="DP956" s="40"/>
      <c r="DQ956" s="40"/>
      <c r="DR956" s="40"/>
      <c r="DS956" s="40"/>
      <c r="DT956" s="40"/>
      <c r="DU956" s="40"/>
      <c r="DV956" s="40"/>
      <c r="DW956" s="40"/>
      <c r="DX956" s="40"/>
      <c r="DY956" s="40"/>
      <c r="DZ956" s="40"/>
      <c r="EA956" s="40"/>
      <c r="EB956" s="40"/>
      <c r="EC956" s="40"/>
      <c r="ED956" s="40"/>
      <c r="EE956" s="40"/>
      <c r="EF956" s="40"/>
      <c r="EG956" s="40"/>
      <c r="EH956" s="40"/>
      <c r="EI956" s="40"/>
      <c r="EJ956" s="40"/>
      <c r="EK956" s="40"/>
      <c r="EL956" s="40"/>
      <c r="EM956" s="40"/>
      <c r="EN956" s="40"/>
      <c r="EO956" s="40"/>
      <c r="EP956" s="40"/>
      <c r="EQ956" s="40"/>
      <c r="ER956" s="40"/>
      <c r="ES956" s="40"/>
      <c r="ET956" s="40"/>
      <c r="EU956" s="40"/>
      <c r="EV956" s="40"/>
      <c r="EW956" s="40"/>
      <c r="EX956" s="40"/>
      <c r="EY956" s="40"/>
      <c r="EZ956" s="40"/>
      <c r="FA956" s="40"/>
      <c r="FB956" s="40"/>
      <c r="FC956" s="40"/>
      <c r="FD956" s="40"/>
      <c r="FE956" s="40"/>
      <c r="FF956" s="40"/>
      <c r="FG956" s="40"/>
      <c r="FH956" s="40"/>
      <c r="FI956" s="40"/>
      <c r="FJ956" s="40"/>
      <c r="FK956" s="40"/>
      <c r="FL956" s="40"/>
      <c r="FM956" s="40"/>
      <c r="FN956" s="40"/>
      <c r="FO956" s="40"/>
      <c r="FP956" s="40"/>
      <c r="FQ956" s="40"/>
      <c r="FR956" s="40"/>
      <c r="FS956" s="40"/>
      <c r="FT956" s="40"/>
      <c r="FU956" s="40"/>
      <c r="FV956" s="40"/>
      <c r="FW956" s="40"/>
      <c r="FX956" s="40"/>
      <c r="FY956" s="40"/>
      <c r="FZ956" s="40"/>
      <c r="GA956" s="40"/>
      <c r="GB956" s="40"/>
      <c r="GC956" s="40"/>
      <c r="GD956" s="40"/>
      <c r="GE956" s="40"/>
      <c r="GF956" s="40"/>
      <c r="GG956" s="40"/>
      <c r="GH956" s="40"/>
      <c r="GI956" s="40"/>
      <c r="GJ956" s="40"/>
      <c r="GK956" s="40"/>
      <c r="GL956" s="40"/>
      <c r="GM956" s="40"/>
      <c r="GN956" s="40"/>
      <c r="GO956" s="40"/>
      <c r="GP956" s="40"/>
      <c r="GQ956" s="40"/>
      <c r="GR956" s="40"/>
      <c r="GS956" s="40"/>
      <c r="GT956" s="40"/>
      <c r="GU956" s="40"/>
      <c r="GV956" s="40"/>
      <c r="GW956" s="40"/>
      <c r="GX956" s="40"/>
      <c r="GY956" s="40"/>
      <c r="GZ956" s="40"/>
      <c r="HA956" s="40"/>
      <c r="HB956" s="40"/>
      <c r="HC956" s="40"/>
      <c r="HD956" s="40"/>
      <c r="HE956" s="40"/>
      <c r="HF956" s="40"/>
      <c r="HG956" s="40"/>
      <c r="HH956" s="40"/>
      <c r="HI956" s="40"/>
      <c r="HJ956" s="40"/>
      <c r="HK956" s="40"/>
      <c r="HL956" s="40"/>
      <c r="HM956" s="40"/>
      <c r="HN956" s="40"/>
      <c r="HO956" s="40"/>
      <c r="HP956" s="40"/>
      <c r="HQ956" s="40"/>
      <c r="HR956" s="40"/>
      <c r="HS956" s="40"/>
      <c r="HT956" s="40"/>
      <c r="HU956" s="40"/>
      <c r="HV956" s="40"/>
      <c r="HW956" s="40"/>
      <c r="HX956" s="40"/>
      <c r="HY956" s="40"/>
      <c r="HZ956" s="40"/>
      <c r="IA956" s="40"/>
      <c r="IB956" s="40"/>
      <c r="IC956" s="40"/>
      <c r="ID956" s="40"/>
      <c r="IE956" s="40"/>
      <c r="IF956" s="40"/>
      <c r="IG956" s="40"/>
      <c r="IH956" s="40"/>
      <c r="II956" s="40"/>
    </row>
    <row r="957" spans="2:243" s="44" customFormat="1" ht="141.75" x14ac:dyDescent="0.25">
      <c r="B957" s="177"/>
      <c r="C957" s="34">
        <v>323</v>
      </c>
      <c r="D957" s="46" t="s">
        <v>2833</v>
      </c>
      <c r="E957" s="41" t="s">
        <v>550</v>
      </c>
      <c r="F957" s="47" t="s">
        <v>553</v>
      </c>
      <c r="G957" s="48" t="s">
        <v>554</v>
      </c>
      <c r="H957" s="49">
        <v>42042</v>
      </c>
      <c r="I957" s="142">
        <v>7940</v>
      </c>
      <c r="J957" s="50">
        <v>42042</v>
      </c>
      <c r="K957" s="42" t="s">
        <v>2192</v>
      </c>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c r="AN957" s="40"/>
      <c r="AO957" s="40"/>
      <c r="AP957" s="40"/>
      <c r="AQ957" s="40"/>
      <c r="AR957" s="40"/>
      <c r="AS957" s="40"/>
      <c r="AT957" s="40"/>
      <c r="AU957" s="40"/>
      <c r="AV957" s="40"/>
      <c r="AW957" s="40"/>
      <c r="AX957" s="40"/>
      <c r="AY957" s="40"/>
      <c r="AZ957" s="40"/>
      <c r="BA957" s="40"/>
      <c r="BB957" s="40"/>
      <c r="BC957" s="40"/>
      <c r="BD957" s="40"/>
      <c r="BE957" s="40"/>
      <c r="BF957" s="40"/>
      <c r="BG957" s="40"/>
      <c r="BH957" s="40"/>
      <c r="BI957" s="40"/>
      <c r="BJ957" s="40"/>
      <c r="BK957" s="40"/>
      <c r="BL957" s="40"/>
      <c r="BM957" s="40"/>
      <c r="BN957" s="40"/>
      <c r="BO957" s="40"/>
      <c r="BP957" s="40"/>
      <c r="BQ957" s="40"/>
      <c r="BR957" s="40"/>
      <c r="BS957" s="40"/>
      <c r="BT957" s="40"/>
      <c r="BU957" s="40"/>
      <c r="BV957" s="40"/>
      <c r="BW957" s="40"/>
      <c r="BX957" s="40"/>
      <c r="BY957" s="40"/>
      <c r="BZ957" s="40"/>
      <c r="CA957" s="40"/>
      <c r="CB957" s="40"/>
      <c r="CC957" s="40"/>
      <c r="CD957" s="40"/>
      <c r="CE957" s="40"/>
      <c r="CF957" s="40"/>
      <c r="CG957" s="40"/>
      <c r="CH957" s="40"/>
      <c r="CI957" s="40"/>
      <c r="CJ957" s="40"/>
      <c r="CK957" s="40"/>
      <c r="CL957" s="40"/>
      <c r="CM957" s="40"/>
      <c r="CN957" s="40"/>
      <c r="CO957" s="40"/>
      <c r="CP957" s="40"/>
      <c r="CQ957" s="40"/>
      <c r="CR957" s="40"/>
      <c r="CS957" s="40"/>
      <c r="CT957" s="40"/>
      <c r="CU957" s="40"/>
      <c r="CV957" s="40"/>
      <c r="CW957" s="40"/>
      <c r="CX957" s="40"/>
      <c r="CY957" s="40"/>
      <c r="CZ957" s="40"/>
      <c r="DA957" s="40"/>
      <c r="DB957" s="40"/>
      <c r="DC957" s="40"/>
      <c r="DD957" s="40"/>
      <c r="DE957" s="40"/>
      <c r="DF957" s="40"/>
      <c r="DG957" s="40"/>
      <c r="DH957" s="40"/>
      <c r="DI957" s="40"/>
      <c r="DJ957" s="40"/>
      <c r="DK957" s="40"/>
      <c r="DL957" s="40"/>
      <c r="DM957" s="40"/>
      <c r="DN957" s="40"/>
      <c r="DO957" s="40"/>
      <c r="DP957" s="40"/>
      <c r="DQ957" s="40"/>
      <c r="DR957" s="40"/>
      <c r="DS957" s="40"/>
      <c r="DT957" s="40"/>
      <c r="DU957" s="40"/>
      <c r="DV957" s="40"/>
      <c r="DW957" s="40"/>
      <c r="DX957" s="40"/>
      <c r="DY957" s="40"/>
      <c r="DZ957" s="40"/>
      <c r="EA957" s="40"/>
      <c r="EB957" s="40"/>
      <c r="EC957" s="40"/>
      <c r="ED957" s="40"/>
      <c r="EE957" s="40"/>
      <c r="EF957" s="40"/>
      <c r="EG957" s="40"/>
      <c r="EH957" s="40"/>
      <c r="EI957" s="40"/>
      <c r="EJ957" s="40"/>
      <c r="EK957" s="40"/>
      <c r="EL957" s="40"/>
      <c r="EM957" s="40"/>
      <c r="EN957" s="40"/>
      <c r="EO957" s="40"/>
      <c r="EP957" s="40"/>
      <c r="EQ957" s="40"/>
      <c r="ER957" s="40"/>
      <c r="ES957" s="40"/>
      <c r="ET957" s="40"/>
      <c r="EU957" s="40"/>
      <c r="EV957" s="40"/>
      <c r="EW957" s="40"/>
      <c r="EX957" s="40"/>
      <c r="EY957" s="40"/>
      <c r="EZ957" s="40"/>
      <c r="FA957" s="40"/>
      <c r="FB957" s="40"/>
      <c r="FC957" s="40"/>
      <c r="FD957" s="40"/>
      <c r="FE957" s="40"/>
      <c r="FF957" s="40"/>
      <c r="FG957" s="40"/>
      <c r="FH957" s="40"/>
      <c r="FI957" s="40"/>
      <c r="FJ957" s="40"/>
      <c r="FK957" s="40"/>
      <c r="FL957" s="40"/>
      <c r="FM957" s="40"/>
      <c r="FN957" s="40"/>
      <c r="FO957" s="40"/>
      <c r="FP957" s="40"/>
      <c r="FQ957" s="40"/>
      <c r="FR957" s="40"/>
      <c r="FS957" s="40"/>
      <c r="FT957" s="40"/>
      <c r="FU957" s="40"/>
      <c r="FV957" s="40"/>
      <c r="FW957" s="40"/>
      <c r="FX957" s="40"/>
      <c r="FY957" s="40"/>
      <c r="FZ957" s="40"/>
      <c r="GA957" s="40"/>
      <c r="GB957" s="40"/>
      <c r="GC957" s="40"/>
      <c r="GD957" s="40"/>
      <c r="GE957" s="40"/>
      <c r="GF957" s="40"/>
      <c r="GG957" s="40"/>
      <c r="GH957" s="40"/>
      <c r="GI957" s="40"/>
      <c r="GJ957" s="40"/>
      <c r="GK957" s="40"/>
      <c r="GL957" s="40"/>
      <c r="GM957" s="40"/>
      <c r="GN957" s="40"/>
      <c r="GO957" s="40"/>
      <c r="GP957" s="40"/>
      <c r="GQ957" s="40"/>
      <c r="GR957" s="40"/>
      <c r="GS957" s="40"/>
      <c r="GT957" s="40"/>
      <c r="GU957" s="40"/>
      <c r="GV957" s="40"/>
      <c r="GW957" s="40"/>
      <c r="GX957" s="40"/>
      <c r="GY957" s="40"/>
      <c r="GZ957" s="40"/>
      <c r="HA957" s="40"/>
      <c r="HB957" s="40"/>
      <c r="HC957" s="40"/>
      <c r="HD957" s="40"/>
      <c r="HE957" s="40"/>
      <c r="HF957" s="40"/>
      <c r="HG957" s="40"/>
      <c r="HH957" s="40"/>
      <c r="HI957" s="40"/>
      <c r="HJ957" s="40"/>
      <c r="HK957" s="40"/>
      <c r="HL957" s="40"/>
      <c r="HM957" s="40"/>
      <c r="HN957" s="40"/>
      <c r="HO957" s="40"/>
      <c r="HP957" s="40"/>
      <c r="HQ957" s="40"/>
      <c r="HR957" s="40"/>
      <c r="HS957" s="40"/>
      <c r="HT957" s="40"/>
      <c r="HU957" s="40"/>
      <c r="HV957" s="40"/>
      <c r="HW957" s="40"/>
      <c r="HX957" s="40"/>
      <c r="HY957" s="40"/>
      <c r="HZ957" s="40"/>
      <c r="IA957" s="40"/>
      <c r="IB957" s="40"/>
      <c r="IC957" s="40"/>
      <c r="ID957" s="40"/>
      <c r="IE957" s="40"/>
      <c r="IF957" s="40"/>
      <c r="IG957" s="40"/>
      <c r="IH957" s="40"/>
      <c r="II957" s="40"/>
    </row>
    <row r="958" spans="2:243" s="44" customFormat="1" ht="141.75" x14ac:dyDescent="0.25">
      <c r="B958" s="177"/>
      <c r="C958" s="34">
        <v>324</v>
      </c>
      <c r="D958" s="55" t="s">
        <v>2831</v>
      </c>
      <c r="E958" s="41" t="s">
        <v>555</v>
      </c>
      <c r="F958" s="47" t="s">
        <v>556</v>
      </c>
      <c r="G958" s="48" t="s">
        <v>557</v>
      </c>
      <c r="H958" s="49">
        <v>40497</v>
      </c>
      <c r="I958" s="142">
        <v>14188</v>
      </c>
      <c r="J958" s="50">
        <v>42042</v>
      </c>
      <c r="K958" s="42" t="s">
        <v>2482</v>
      </c>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c r="AN958" s="40"/>
      <c r="AO958" s="40"/>
      <c r="AP958" s="40"/>
      <c r="AQ958" s="40"/>
      <c r="AR958" s="40"/>
      <c r="AS958" s="40"/>
      <c r="AT958" s="40"/>
      <c r="AU958" s="40"/>
      <c r="AV958" s="40"/>
      <c r="AW958" s="40"/>
      <c r="AX958" s="40"/>
      <c r="AY958" s="40"/>
      <c r="AZ958" s="40"/>
      <c r="BA958" s="40"/>
      <c r="BB958" s="40"/>
      <c r="BC958" s="40"/>
      <c r="BD958" s="40"/>
      <c r="BE958" s="40"/>
      <c r="BF958" s="40"/>
      <c r="BG958" s="40"/>
      <c r="BH958" s="40"/>
      <c r="BI958" s="40"/>
      <c r="BJ958" s="40"/>
      <c r="BK958" s="40"/>
      <c r="BL958" s="40"/>
      <c r="BM958" s="40"/>
      <c r="BN958" s="40"/>
      <c r="BO958" s="40"/>
      <c r="BP958" s="40"/>
      <c r="BQ958" s="40"/>
      <c r="BR958" s="40"/>
      <c r="BS958" s="40"/>
      <c r="BT958" s="40"/>
      <c r="BU958" s="40"/>
      <c r="BV958" s="40"/>
      <c r="BW958" s="40"/>
      <c r="BX958" s="40"/>
      <c r="BY958" s="40"/>
      <c r="BZ958" s="40"/>
      <c r="CA958" s="40"/>
      <c r="CB958" s="40"/>
      <c r="CC958" s="40"/>
      <c r="CD958" s="40"/>
      <c r="CE958" s="40"/>
      <c r="CF958" s="40"/>
      <c r="CG958" s="40"/>
      <c r="CH958" s="40"/>
      <c r="CI958" s="40"/>
      <c r="CJ958" s="40"/>
      <c r="CK958" s="40"/>
      <c r="CL958" s="40"/>
      <c r="CM958" s="40"/>
      <c r="CN958" s="40"/>
      <c r="CO958" s="40"/>
      <c r="CP958" s="40"/>
      <c r="CQ958" s="40"/>
      <c r="CR958" s="40"/>
      <c r="CS958" s="40"/>
      <c r="CT958" s="40"/>
      <c r="CU958" s="40"/>
      <c r="CV958" s="40"/>
      <c r="CW958" s="40"/>
      <c r="CX958" s="40"/>
      <c r="CY958" s="40"/>
      <c r="CZ958" s="40"/>
      <c r="DA958" s="40"/>
      <c r="DB958" s="40"/>
      <c r="DC958" s="40"/>
      <c r="DD958" s="40"/>
      <c r="DE958" s="40"/>
      <c r="DF958" s="40"/>
      <c r="DG958" s="40"/>
      <c r="DH958" s="40"/>
      <c r="DI958" s="40"/>
      <c r="DJ958" s="40"/>
      <c r="DK958" s="40"/>
      <c r="DL958" s="40"/>
      <c r="DM958" s="40"/>
      <c r="DN958" s="40"/>
      <c r="DO958" s="40"/>
      <c r="DP958" s="40"/>
      <c r="DQ958" s="40"/>
      <c r="DR958" s="40"/>
      <c r="DS958" s="40"/>
      <c r="DT958" s="40"/>
      <c r="DU958" s="40"/>
      <c r="DV958" s="40"/>
      <c r="DW958" s="40"/>
      <c r="DX958" s="40"/>
      <c r="DY958" s="40"/>
      <c r="DZ958" s="40"/>
      <c r="EA958" s="40"/>
      <c r="EB958" s="40"/>
      <c r="EC958" s="40"/>
      <c r="ED958" s="40"/>
      <c r="EE958" s="40"/>
      <c r="EF958" s="40"/>
      <c r="EG958" s="40"/>
      <c r="EH958" s="40"/>
      <c r="EI958" s="40"/>
      <c r="EJ958" s="40"/>
      <c r="EK958" s="40"/>
      <c r="EL958" s="40"/>
      <c r="EM958" s="40"/>
      <c r="EN958" s="40"/>
      <c r="EO958" s="40"/>
      <c r="EP958" s="40"/>
      <c r="EQ958" s="40"/>
      <c r="ER958" s="40"/>
      <c r="ES958" s="40"/>
      <c r="ET958" s="40"/>
      <c r="EU958" s="40"/>
      <c r="EV958" s="40"/>
      <c r="EW958" s="40"/>
      <c r="EX958" s="40"/>
      <c r="EY958" s="40"/>
      <c r="EZ958" s="40"/>
      <c r="FA958" s="40"/>
      <c r="FB958" s="40"/>
      <c r="FC958" s="40"/>
      <c r="FD958" s="40"/>
      <c r="FE958" s="40"/>
      <c r="FF958" s="40"/>
      <c r="FG958" s="40"/>
      <c r="FH958" s="40"/>
      <c r="FI958" s="40"/>
      <c r="FJ958" s="40"/>
      <c r="FK958" s="40"/>
      <c r="FL958" s="40"/>
      <c r="FM958" s="40"/>
      <c r="FN958" s="40"/>
      <c r="FO958" s="40"/>
      <c r="FP958" s="40"/>
      <c r="FQ958" s="40"/>
      <c r="FR958" s="40"/>
      <c r="FS958" s="40"/>
      <c r="FT958" s="40"/>
      <c r="FU958" s="40"/>
      <c r="FV958" s="40"/>
      <c r="FW958" s="40"/>
      <c r="FX958" s="40"/>
      <c r="FY958" s="40"/>
      <c r="FZ958" s="40"/>
      <c r="GA958" s="40"/>
      <c r="GB958" s="40"/>
      <c r="GC958" s="40"/>
      <c r="GD958" s="40"/>
      <c r="GE958" s="40"/>
      <c r="GF958" s="40"/>
      <c r="GG958" s="40"/>
      <c r="GH958" s="40"/>
      <c r="GI958" s="40"/>
      <c r="GJ958" s="40"/>
      <c r="GK958" s="40"/>
      <c r="GL958" s="40"/>
      <c r="GM958" s="40"/>
      <c r="GN958" s="40"/>
      <c r="GO958" s="40"/>
      <c r="GP958" s="40"/>
      <c r="GQ958" s="40"/>
      <c r="GR958" s="40"/>
      <c r="GS958" s="40"/>
      <c r="GT958" s="40"/>
      <c r="GU958" s="40"/>
      <c r="GV958" s="40"/>
      <c r="GW958" s="40"/>
      <c r="GX958" s="40"/>
      <c r="GY958" s="40"/>
      <c r="GZ958" s="40"/>
      <c r="HA958" s="40"/>
      <c r="HB958" s="40"/>
      <c r="HC958" s="40"/>
      <c r="HD958" s="40"/>
      <c r="HE958" s="40"/>
      <c r="HF958" s="40"/>
      <c r="HG958" s="40"/>
      <c r="HH958" s="40"/>
      <c r="HI958" s="40"/>
      <c r="HJ958" s="40"/>
      <c r="HK958" s="40"/>
      <c r="HL958" s="40"/>
      <c r="HM958" s="40"/>
      <c r="HN958" s="40"/>
      <c r="HO958" s="40"/>
      <c r="HP958" s="40"/>
      <c r="HQ958" s="40"/>
      <c r="HR958" s="40"/>
      <c r="HS958" s="40"/>
      <c r="HT958" s="40"/>
      <c r="HU958" s="40"/>
      <c r="HV958" s="40"/>
      <c r="HW958" s="40"/>
      <c r="HX958" s="40"/>
      <c r="HY958" s="40"/>
      <c r="HZ958" s="40"/>
      <c r="IA958" s="40"/>
      <c r="IB958" s="40"/>
      <c r="IC958" s="33"/>
      <c r="ID958" s="33"/>
      <c r="IE958" s="33"/>
      <c r="IF958" s="33"/>
      <c r="IG958" s="33"/>
      <c r="IH958" s="33"/>
      <c r="II958" s="33"/>
    </row>
    <row r="959" spans="2:243" s="44" customFormat="1" ht="78.75" x14ac:dyDescent="0.25">
      <c r="B959" s="177"/>
      <c r="C959" s="34">
        <v>325</v>
      </c>
      <c r="D959" s="46" t="s">
        <v>3066</v>
      </c>
      <c r="E959" s="41" t="s">
        <v>12</v>
      </c>
      <c r="F959" s="47" t="s">
        <v>287</v>
      </c>
      <c r="G959" s="48" t="s">
        <v>288</v>
      </c>
      <c r="H959" s="49">
        <v>40941</v>
      </c>
      <c r="I959" s="142">
        <v>497627</v>
      </c>
      <c r="J959" s="50">
        <v>42044</v>
      </c>
      <c r="K959" s="42" t="s">
        <v>2483</v>
      </c>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c r="AN959" s="40"/>
      <c r="AO959" s="40"/>
      <c r="AP959" s="40"/>
      <c r="AQ959" s="40"/>
      <c r="AR959" s="40"/>
      <c r="AS959" s="40"/>
      <c r="AT959" s="40"/>
      <c r="AU959" s="40"/>
      <c r="AV959" s="40"/>
      <c r="AW959" s="40"/>
      <c r="AX959" s="40"/>
      <c r="AY959" s="40"/>
      <c r="AZ959" s="40"/>
      <c r="BA959" s="40"/>
      <c r="BB959" s="40"/>
      <c r="BC959" s="40"/>
      <c r="BD959" s="40"/>
      <c r="BE959" s="40"/>
      <c r="BF959" s="40"/>
      <c r="BG959" s="40"/>
      <c r="BH959" s="40"/>
      <c r="BI959" s="40"/>
      <c r="BJ959" s="40"/>
      <c r="BK959" s="40"/>
      <c r="BL959" s="40"/>
      <c r="BM959" s="40"/>
      <c r="BN959" s="40"/>
      <c r="BO959" s="40"/>
      <c r="BP959" s="40"/>
      <c r="BQ959" s="40"/>
      <c r="BR959" s="40"/>
      <c r="BS959" s="40"/>
      <c r="BT959" s="40"/>
      <c r="BU959" s="40"/>
      <c r="BV959" s="40"/>
      <c r="BW959" s="40"/>
      <c r="BX959" s="40"/>
      <c r="BY959" s="40"/>
      <c r="BZ959" s="40"/>
      <c r="CA959" s="40"/>
      <c r="CB959" s="40"/>
      <c r="CC959" s="40"/>
      <c r="CD959" s="40"/>
      <c r="CE959" s="40"/>
      <c r="CF959" s="40"/>
      <c r="CG959" s="40"/>
      <c r="CH959" s="40"/>
      <c r="CI959" s="40"/>
      <c r="CJ959" s="40"/>
      <c r="CK959" s="40"/>
      <c r="CL959" s="40"/>
      <c r="CM959" s="40"/>
      <c r="CN959" s="40"/>
      <c r="CO959" s="40"/>
      <c r="CP959" s="40"/>
      <c r="CQ959" s="40"/>
      <c r="CR959" s="40"/>
      <c r="CS959" s="40"/>
      <c r="CT959" s="40"/>
      <c r="CU959" s="40"/>
      <c r="CV959" s="40"/>
      <c r="CW959" s="40"/>
      <c r="CX959" s="40"/>
      <c r="CY959" s="40"/>
      <c r="CZ959" s="40"/>
      <c r="DA959" s="40"/>
      <c r="DB959" s="40"/>
      <c r="DC959" s="40"/>
      <c r="DD959" s="40"/>
      <c r="DE959" s="40"/>
      <c r="DF959" s="40"/>
      <c r="DG959" s="40"/>
      <c r="DH959" s="40"/>
      <c r="DI959" s="40"/>
      <c r="DJ959" s="40"/>
      <c r="DK959" s="40"/>
      <c r="DL959" s="40"/>
      <c r="DM959" s="40"/>
      <c r="DN959" s="40"/>
      <c r="DO959" s="40"/>
      <c r="DP959" s="40"/>
      <c r="DQ959" s="40"/>
      <c r="DR959" s="40"/>
      <c r="DS959" s="40"/>
      <c r="DT959" s="40"/>
      <c r="DU959" s="40"/>
      <c r="DV959" s="40"/>
      <c r="DW959" s="40"/>
      <c r="DX959" s="40"/>
      <c r="DY959" s="40"/>
      <c r="DZ959" s="40"/>
      <c r="EA959" s="40"/>
      <c r="EB959" s="40"/>
      <c r="EC959" s="40"/>
      <c r="ED959" s="40"/>
      <c r="EE959" s="40"/>
      <c r="EF959" s="40"/>
      <c r="EG959" s="40"/>
      <c r="EH959" s="40"/>
      <c r="EI959" s="40"/>
      <c r="EJ959" s="40"/>
      <c r="EK959" s="40"/>
      <c r="EL959" s="40"/>
      <c r="EM959" s="40"/>
      <c r="EN959" s="40"/>
      <c r="EO959" s="40"/>
      <c r="EP959" s="40"/>
      <c r="EQ959" s="40"/>
      <c r="ER959" s="40"/>
      <c r="ES959" s="40"/>
      <c r="ET959" s="40"/>
      <c r="EU959" s="40"/>
      <c r="EV959" s="40"/>
      <c r="EW959" s="40"/>
      <c r="EX959" s="40"/>
      <c r="EY959" s="40"/>
      <c r="EZ959" s="40"/>
      <c r="FA959" s="40"/>
      <c r="FB959" s="40"/>
      <c r="FC959" s="40"/>
      <c r="FD959" s="40"/>
      <c r="FE959" s="40"/>
      <c r="FF959" s="40"/>
      <c r="FG959" s="40"/>
      <c r="FH959" s="40"/>
      <c r="FI959" s="40"/>
      <c r="FJ959" s="40"/>
      <c r="FK959" s="40"/>
      <c r="FL959" s="40"/>
      <c r="FM959" s="40"/>
      <c r="FN959" s="40"/>
      <c r="FO959" s="40"/>
      <c r="FP959" s="40"/>
      <c r="FQ959" s="40"/>
      <c r="FR959" s="40"/>
      <c r="FS959" s="40"/>
      <c r="FT959" s="40"/>
      <c r="FU959" s="40"/>
      <c r="FV959" s="40"/>
      <c r="FW959" s="40"/>
      <c r="FX959" s="40"/>
      <c r="FY959" s="40"/>
      <c r="FZ959" s="40"/>
      <c r="GA959" s="40"/>
      <c r="GB959" s="40"/>
      <c r="GC959" s="40"/>
      <c r="GD959" s="40"/>
      <c r="GE959" s="40"/>
      <c r="GF959" s="40"/>
      <c r="GG959" s="40"/>
      <c r="GH959" s="40"/>
      <c r="GI959" s="40"/>
      <c r="GJ959" s="40"/>
      <c r="GK959" s="40"/>
      <c r="GL959" s="40"/>
      <c r="GM959" s="40"/>
      <c r="GN959" s="40"/>
      <c r="GO959" s="40"/>
      <c r="GP959" s="40"/>
      <c r="GQ959" s="40"/>
      <c r="GR959" s="40"/>
      <c r="GS959" s="40"/>
      <c r="GT959" s="40"/>
      <c r="GU959" s="40"/>
      <c r="GV959" s="40"/>
      <c r="GW959" s="40"/>
      <c r="GX959" s="40"/>
      <c r="GY959" s="40"/>
      <c r="GZ959" s="40"/>
      <c r="HA959" s="40"/>
      <c r="HB959" s="40"/>
      <c r="HC959" s="40"/>
      <c r="HD959" s="40"/>
      <c r="HE959" s="40"/>
      <c r="HF959" s="40"/>
      <c r="HG959" s="40"/>
      <c r="HH959" s="40"/>
      <c r="HI959" s="40"/>
      <c r="HJ959" s="40"/>
      <c r="HK959" s="40"/>
      <c r="HL959" s="40"/>
      <c r="HM959" s="40"/>
      <c r="HN959" s="40"/>
      <c r="HO959" s="40"/>
      <c r="HP959" s="40"/>
      <c r="HQ959" s="40"/>
      <c r="HR959" s="40"/>
      <c r="HS959" s="40"/>
      <c r="HT959" s="40"/>
      <c r="HU959" s="40"/>
      <c r="HV959" s="40"/>
      <c r="HW959" s="40"/>
      <c r="HX959" s="40"/>
      <c r="HY959" s="40"/>
      <c r="HZ959" s="40"/>
      <c r="IA959" s="40"/>
      <c r="IC959" s="40"/>
      <c r="ID959" s="40"/>
      <c r="IE959" s="40"/>
      <c r="IF959" s="40"/>
      <c r="IG959" s="40"/>
      <c r="IH959" s="40"/>
      <c r="II959" s="40"/>
    </row>
    <row r="960" spans="2:243" s="44" customFormat="1" ht="47.25" x14ac:dyDescent="0.25">
      <c r="B960" s="177"/>
      <c r="C960" s="34">
        <v>326</v>
      </c>
      <c r="D960" s="51" t="s">
        <v>2831</v>
      </c>
      <c r="E960" s="41" t="s">
        <v>389</v>
      </c>
      <c r="F960" s="47" t="s">
        <v>590</v>
      </c>
      <c r="G960" s="48" t="s">
        <v>591</v>
      </c>
      <c r="H960" s="49">
        <v>41792</v>
      </c>
      <c r="I960" s="142">
        <v>674160</v>
      </c>
      <c r="J960" s="50">
        <v>42044</v>
      </c>
      <c r="K960" s="42" t="s">
        <v>2484</v>
      </c>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c r="AN960" s="40"/>
      <c r="AO960" s="40"/>
      <c r="AP960" s="40"/>
      <c r="AQ960" s="40"/>
      <c r="AR960" s="40"/>
      <c r="AS960" s="40"/>
      <c r="AT960" s="40"/>
      <c r="AU960" s="40"/>
      <c r="AV960" s="40"/>
      <c r="AW960" s="40"/>
      <c r="AX960" s="40"/>
      <c r="AY960" s="40"/>
      <c r="AZ960" s="40"/>
      <c r="BA960" s="40"/>
      <c r="BB960" s="40"/>
      <c r="BC960" s="40"/>
      <c r="BD960" s="40"/>
      <c r="BE960" s="40"/>
      <c r="BF960" s="40"/>
      <c r="BG960" s="40"/>
      <c r="BH960" s="40"/>
      <c r="BI960" s="40"/>
      <c r="BJ960" s="40"/>
      <c r="BK960" s="40"/>
      <c r="BL960" s="40"/>
      <c r="BM960" s="40"/>
      <c r="BN960" s="40"/>
      <c r="BO960" s="40"/>
      <c r="BP960" s="40"/>
      <c r="BQ960" s="40"/>
      <c r="BR960" s="40"/>
      <c r="BS960" s="40"/>
      <c r="BT960" s="40"/>
      <c r="BU960" s="40"/>
      <c r="BV960" s="40"/>
      <c r="BW960" s="40"/>
      <c r="BX960" s="40"/>
      <c r="BY960" s="40"/>
      <c r="BZ960" s="40"/>
      <c r="CA960" s="40"/>
      <c r="CB960" s="40"/>
      <c r="CC960" s="40"/>
      <c r="CD960" s="40"/>
      <c r="CE960" s="40"/>
      <c r="CF960" s="40"/>
      <c r="CG960" s="40"/>
      <c r="CH960" s="40"/>
      <c r="CI960" s="40"/>
      <c r="CJ960" s="40"/>
      <c r="CK960" s="40"/>
      <c r="CL960" s="40"/>
      <c r="CM960" s="40"/>
      <c r="CN960" s="40"/>
      <c r="CO960" s="40"/>
      <c r="CP960" s="40"/>
      <c r="CQ960" s="40"/>
      <c r="CR960" s="40"/>
      <c r="CS960" s="40"/>
      <c r="CT960" s="40"/>
      <c r="CU960" s="40"/>
      <c r="CV960" s="40"/>
      <c r="CW960" s="40"/>
      <c r="CX960" s="40"/>
      <c r="CY960" s="40"/>
      <c r="CZ960" s="40"/>
      <c r="DA960" s="40"/>
      <c r="DB960" s="40"/>
      <c r="DC960" s="40"/>
      <c r="DD960" s="40"/>
      <c r="DE960" s="40"/>
      <c r="DF960" s="40"/>
      <c r="DG960" s="40"/>
      <c r="DH960" s="40"/>
      <c r="DI960" s="40"/>
      <c r="DJ960" s="40"/>
      <c r="DK960" s="40"/>
      <c r="DL960" s="40"/>
      <c r="DM960" s="40"/>
      <c r="DN960" s="40"/>
      <c r="DO960" s="40"/>
      <c r="DP960" s="40"/>
      <c r="DQ960" s="40"/>
      <c r="DR960" s="40"/>
      <c r="DS960" s="40"/>
      <c r="DT960" s="40"/>
      <c r="DU960" s="40"/>
      <c r="DV960" s="40"/>
      <c r="DW960" s="40"/>
      <c r="DX960" s="40"/>
      <c r="DY960" s="40"/>
      <c r="DZ960" s="40"/>
      <c r="EA960" s="40"/>
      <c r="EB960" s="40"/>
      <c r="EC960" s="40"/>
      <c r="ED960" s="40"/>
      <c r="EE960" s="40"/>
      <c r="EF960" s="40"/>
      <c r="EG960" s="40"/>
      <c r="EH960" s="40"/>
      <c r="EI960" s="40"/>
      <c r="EJ960" s="40"/>
      <c r="EK960" s="40"/>
      <c r="EL960" s="40"/>
      <c r="EM960" s="40"/>
      <c r="EN960" s="40"/>
      <c r="EO960" s="40"/>
      <c r="EP960" s="40"/>
      <c r="EQ960" s="40"/>
      <c r="ER960" s="40"/>
      <c r="ES960" s="40"/>
      <c r="ET960" s="40"/>
      <c r="EU960" s="40"/>
      <c r="EV960" s="40"/>
      <c r="EW960" s="40"/>
      <c r="EX960" s="40"/>
      <c r="EY960" s="40"/>
      <c r="EZ960" s="40"/>
      <c r="FA960" s="40"/>
      <c r="FB960" s="40"/>
      <c r="FC960" s="40"/>
      <c r="FD960" s="40"/>
      <c r="FE960" s="40"/>
      <c r="FF960" s="40"/>
      <c r="FG960" s="40"/>
      <c r="FH960" s="40"/>
      <c r="FI960" s="40"/>
      <c r="FJ960" s="40"/>
      <c r="FK960" s="40"/>
      <c r="FL960" s="40"/>
      <c r="FM960" s="40"/>
      <c r="FN960" s="40"/>
      <c r="FO960" s="40"/>
      <c r="FP960" s="40"/>
      <c r="FQ960" s="40"/>
      <c r="FR960" s="40"/>
      <c r="FS960" s="40"/>
      <c r="FT960" s="40"/>
      <c r="FU960" s="40"/>
      <c r="FV960" s="40"/>
      <c r="FW960" s="40"/>
      <c r="FX960" s="40"/>
      <c r="FY960" s="40"/>
      <c r="FZ960" s="40"/>
      <c r="GA960" s="40"/>
      <c r="GB960" s="40"/>
      <c r="GC960" s="40"/>
      <c r="GD960" s="40"/>
      <c r="GE960" s="40"/>
      <c r="GF960" s="40"/>
      <c r="GG960" s="40"/>
      <c r="GH960" s="40"/>
      <c r="GI960" s="40"/>
      <c r="GJ960" s="40"/>
      <c r="GK960" s="40"/>
      <c r="GL960" s="40"/>
      <c r="GM960" s="40"/>
      <c r="GN960" s="40"/>
      <c r="GO960" s="40"/>
      <c r="GP960" s="40"/>
      <c r="GQ960" s="40"/>
      <c r="GR960" s="40"/>
      <c r="GS960" s="40"/>
      <c r="GT960" s="40"/>
      <c r="GU960" s="40"/>
      <c r="GV960" s="40"/>
      <c r="GW960" s="40"/>
      <c r="GX960" s="40"/>
      <c r="GY960" s="40"/>
      <c r="GZ960" s="40"/>
      <c r="HA960" s="40"/>
      <c r="HB960" s="40"/>
      <c r="HC960" s="40"/>
      <c r="HD960" s="40"/>
      <c r="HE960" s="40"/>
      <c r="HF960" s="40"/>
      <c r="HG960" s="40"/>
      <c r="HH960" s="40"/>
      <c r="HI960" s="40"/>
      <c r="HJ960" s="40"/>
      <c r="HK960" s="40"/>
      <c r="HL960" s="40"/>
      <c r="HM960" s="40"/>
      <c r="HN960" s="40"/>
      <c r="HO960" s="40"/>
      <c r="HP960" s="40"/>
      <c r="HQ960" s="40"/>
      <c r="HR960" s="40"/>
      <c r="HS960" s="40"/>
      <c r="HT960" s="40"/>
      <c r="HU960" s="40"/>
      <c r="HV960" s="40"/>
      <c r="HW960" s="40"/>
      <c r="HX960" s="40"/>
      <c r="HY960" s="40"/>
      <c r="HZ960" s="40"/>
      <c r="IA960" s="40"/>
      <c r="IB960" s="39"/>
    </row>
    <row r="961" spans="2:256" s="44" customFormat="1" ht="47.25" x14ac:dyDescent="0.25">
      <c r="B961" s="177"/>
      <c r="C961" s="34">
        <v>327</v>
      </c>
      <c r="D961" s="51" t="s">
        <v>2831</v>
      </c>
      <c r="E961" s="41" t="s">
        <v>569</v>
      </c>
      <c r="F961" s="47" t="s">
        <v>584</v>
      </c>
      <c r="G961" s="48" t="s">
        <v>585</v>
      </c>
      <c r="H961" s="49">
        <v>42068</v>
      </c>
      <c r="I961" s="142">
        <v>15000</v>
      </c>
      <c r="J961" s="50">
        <v>42046</v>
      </c>
      <c r="K961" s="42" t="s">
        <v>2485</v>
      </c>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c r="AN961" s="40"/>
      <c r="AO961" s="40"/>
      <c r="AP961" s="40"/>
      <c r="AQ961" s="40"/>
      <c r="AR961" s="40"/>
      <c r="AS961" s="40"/>
      <c r="AT961" s="40"/>
      <c r="AU961" s="40"/>
      <c r="AV961" s="40"/>
      <c r="AW961" s="40"/>
      <c r="AX961" s="40"/>
      <c r="AY961" s="40"/>
      <c r="AZ961" s="40"/>
      <c r="BA961" s="40"/>
      <c r="BB961" s="40"/>
      <c r="BC961" s="40"/>
      <c r="BD961" s="40"/>
      <c r="BE961" s="40"/>
      <c r="BF961" s="40"/>
      <c r="BG961" s="40"/>
      <c r="BH961" s="40"/>
      <c r="BI961" s="40"/>
      <c r="BJ961" s="40"/>
      <c r="BK961" s="40"/>
      <c r="BL961" s="40"/>
      <c r="BM961" s="40"/>
      <c r="BN961" s="40"/>
      <c r="BO961" s="40"/>
      <c r="BP961" s="40"/>
      <c r="BQ961" s="40"/>
      <c r="BR961" s="40"/>
      <c r="BS961" s="40"/>
      <c r="BT961" s="40"/>
      <c r="BU961" s="40"/>
      <c r="BV961" s="40"/>
      <c r="BW961" s="40"/>
      <c r="BX961" s="40"/>
      <c r="BY961" s="40"/>
      <c r="BZ961" s="40"/>
      <c r="CA961" s="40"/>
      <c r="CB961" s="40"/>
      <c r="CC961" s="40"/>
      <c r="CD961" s="40"/>
      <c r="CE961" s="40"/>
      <c r="CF961" s="40"/>
      <c r="CG961" s="40"/>
      <c r="CH961" s="40"/>
      <c r="CI961" s="40"/>
      <c r="CJ961" s="40"/>
      <c r="CK961" s="40"/>
      <c r="CL961" s="40"/>
      <c r="CM961" s="40"/>
      <c r="CN961" s="40"/>
      <c r="CO961" s="40"/>
      <c r="CP961" s="40"/>
      <c r="CQ961" s="40"/>
      <c r="CR961" s="40"/>
      <c r="CS961" s="40"/>
      <c r="CT961" s="40"/>
      <c r="CU961" s="40"/>
      <c r="CV961" s="40"/>
      <c r="CW961" s="40"/>
      <c r="CX961" s="40"/>
      <c r="CY961" s="40"/>
      <c r="CZ961" s="40"/>
      <c r="DA961" s="40"/>
      <c r="DB961" s="40"/>
      <c r="DC961" s="40"/>
      <c r="DD961" s="40"/>
      <c r="DE961" s="40"/>
      <c r="DF961" s="40"/>
      <c r="DG961" s="40"/>
      <c r="DH961" s="40"/>
      <c r="DI961" s="40"/>
      <c r="DJ961" s="40"/>
      <c r="DK961" s="40"/>
      <c r="DL961" s="40"/>
      <c r="DM961" s="40"/>
      <c r="DN961" s="40"/>
      <c r="DO961" s="40"/>
      <c r="DP961" s="40"/>
      <c r="DQ961" s="40"/>
      <c r="DR961" s="40"/>
      <c r="DS961" s="40"/>
      <c r="DT961" s="40"/>
      <c r="DU961" s="40"/>
      <c r="DV961" s="40"/>
      <c r="DW961" s="40"/>
      <c r="DX961" s="40"/>
      <c r="DY961" s="40"/>
      <c r="DZ961" s="40"/>
      <c r="EA961" s="40"/>
      <c r="EB961" s="40"/>
      <c r="EC961" s="40"/>
      <c r="ED961" s="40"/>
      <c r="EE961" s="40"/>
      <c r="EF961" s="40"/>
      <c r="EG961" s="40"/>
      <c r="EH961" s="40"/>
      <c r="EI961" s="40"/>
      <c r="EJ961" s="40"/>
      <c r="EK961" s="40"/>
      <c r="EL961" s="40"/>
      <c r="EM961" s="40"/>
      <c r="EN961" s="40"/>
      <c r="EO961" s="40"/>
      <c r="EP961" s="40"/>
      <c r="EQ961" s="40"/>
      <c r="ER961" s="40"/>
      <c r="ES961" s="40"/>
      <c r="ET961" s="40"/>
      <c r="EU961" s="40"/>
      <c r="EV961" s="40"/>
      <c r="EW961" s="40"/>
      <c r="EX961" s="40"/>
      <c r="EY961" s="40"/>
      <c r="EZ961" s="40"/>
      <c r="FA961" s="40"/>
      <c r="FB961" s="40"/>
      <c r="FC961" s="40"/>
      <c r="FD961" s="40"/>
      <c r="FE961" s="40"/>
      <c r="FF961" s="40"/>
      <c r="FG961" s="40"/>
      <c r="FH961" s="40"/>
      <c r="FI961" s="40"/>
      <c r="FJ961" s="40"/>
      <c r="FK961" s="40"/>
      <c r="FL961" s="40"/>
      <c r="FM961" s="40"/>
      <c r="FN961" s="40"/>
      <c r="FO961" s="40"/>
      <c r="FP961" s="40"/>
      <c r="FQ961" s="40"/>
      <c r="FR961" s="40"/>
      <c r="FS961" s="40"/>
      <c r="FT961" s="40"/>
      <c r="FU961" s="40"/>
      <c r="FV961" s="40"/>
      <c r="FW961" s="40"/>
      <c r="FX961" s="40"/>
      <c r="FY961" s="40"/>
      <c r="FZ961" s="40"/>
      <c r="GA961" s="40"/>
      <c r="GB961" s="40"/>
      <c r="GC961" s="40"/>
      <c r="GD961" s="40"/>
      <c r="GE961" s="40"/>
      <c r="GF961" s="40"/>
      <c r="GG961" s="40"/>
      <c r="GH961" s="40"/>
      <c r="GI961" s="40"/>
      <c r="GJ961" s="40"/>
      <c r="GK961" s="40"/>
      <c r="GL961" s="40"/>
      <c r="GM961" s="40"/>
      <c r="GN961" s="40"/>
      <c r="GO961" s="40"/>
      <c r="GP961" s="40"/>
      <c r="GQ961" s="40"/>
      <c r="GR961" s="40"/>
      <c r="GS961" s="40"/>
      <c r="GT961" s="40"/>
      <c r="GU961" s="40"/>
      <c r="GV961" s="40"/>
      <c r="GW961" s="40"/>
      <c r="GX961" s="40"/>
      <c r="GY961" s="40"/>
      <c r="GZ961" s="40"/>
      <c r="HA961" s="40"/>
      <c r="HB961" s="40"/>
      <c r="HC961" s="40"/>
      <c r="HD961" s="40"/>
      <c r="HE961" s="40"/>
      <c r="HF961" s="40"/>
      <c r="HG961" s="40"/>
      <c r="HH961" s="40"/>
      <c r="HI961" s="40"/>
      <c r="HJ961" s="40"/>
      <c r="HK961" s="40"/>
      <c r="HL961" s="40"/>
      <c r="HM961" s="40"/>
      <c r="HN961" s="40"/>
      <c r="HO961" s="40"/>
      <c r="HP961" s="40"/>
      <c r="HQ961" s="40"/>
      <c r="HR961" s="40"/>
      <c r="HS961" s="40"/>
      <c r="HT961" s="40"/>
      <c r="HU961" s="40"/>
      <c r="HV961" s="40"/>
      <c r="HW961" s="40"/>
      <c r="HX961" s="40"/>
      <c r="HY961" s="40"/>
      <c r="HZ961" s="40"/>
      <c r="IA961" s="40"/>
      <c r="IB961" s="40"/>
      <c r="IC961" s="40"/>
      <c r="ID961" s="40"/>
      <c r="IE961" s="40"/>
      <c r="IF961" s="40"/>
      <c r="IG961" s="40"/>
      <c r="IH961" s="40"/>
      <c r="II961" s="40"/>
    </row>
    <row r="962" spans="2:256" s="44" customFormat="1" ht="126" x14ac:dyDescent="0.25">
      <c r="B962" s="177"/>
      <c r="C962" s="34">
        <v>328</v>
      </c>
      <c r="D962" s="62" t="s">
        <v>3067</v>
      </c>
      <c r="E962" s="45" t="s">
        <v>1250</v>
      </c>
      <c r="F962" s="18" t="s">
        <v>1321</v>
      </c>
      <c r="G962" s="62" t="s">
        <v>502</v>
      </c>
      <c r="H962" s="52">
        <v>41081</v>
      </c>
      <c r="I962" s="136">
        <v>210737</v>
      </c>
      <c r="J962" s="85">
        <v>42047</v>
      </c>
      <c r="K962" s="42" t="s">
        <v>2486</v>
      </c>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3"/>
      <c r="AR962" s="33"/>
      <c r="AS962" s="33"/>
      <c r="AT962" s="33"/>
      <c r="AU962" s="33"/>
      <c r="AV962" s="33"/>
      <c r="AW962" s="33"/>
      <c r="AX962" s="33"/>
      <c r="AY962" s="33"/>
      <c r="AZ962" s="33"/>
      <c r="BA962" s="33"/>
      <c r="BB962" s="33"/>
      <c r="BC962" s="33"/>
      <c r="BD962" s="33"/>
      <c r="BE962" s="33"/>
      <c r="BF962" s="33"/>
      <c r="BG962" s="33"/>
      <c r="BH962" s="33"/>
      <c r="BI962" s="33"/>
      <c r="BJ962" s="33"/>
      <c r="BK962" s="33"/>
      <c r="BL962" s="33"/>
      <c r="BM962" s="33"/>
      <c r="BN962" s="33"/>
      <c r="BO962" s="33"/>
      <c r="BP962" s="33"/>
      <c r="BQ962" s="33"/>
      <c r="BR962" s="33"/>
      <c r="BS962" s="33"/>
      <c r="BT962" s="33"/>
      <c r="BU962" s="33"/>
      <c r="BV962" s="33"/>
      <c r="BW962" s="33"/>
      <c r="BX962" s="33"/>
      <c r="BY962" s="33"/>
      <c r="BZ962" s="33"/>
      <c r="CA962" s="33"/>
      <c r="CB962" s="33"/>
      <c r="CC962" s="33"/>
      <c r="CD962" s="33"/>
      <c r="CE962" s="33"/>
      <c r="CF962" s="33"/>
      <c r="CG962" s="33"/>
      <c r="CH962" s="33"/>
      <c r="CI962" s="33"/>
      <c r="CJ962" s="33"/>
      <c r="CK962" s="33"/>
      <c r="CL962" s="33"/>
      <c r="CM962" s="33"/>
      <c r="CN962" s="33"/>
      <c r="CO962" s="33"/>
      <c r="CP962" s="33"/>
      <c r="CQ962" s="33"/>
      <c r="CR962" s="33"/>
      <c r="CS962" s="33"/>
      <c r="CT962" s="33"/>
      <c r="CU962" s="33"/>
      <c r="CV962" s="33"/>
      <c r="CW962" s="33"/>
      <c r="CX962" s="33"/>
      <c r="CY962" s="33"/>
      <c r="CZ962" s="33"/>
      <c r="DA962" s="33"/>
      <c r="DB962" s="33"/>
      <c r="DC962" s="33"/>
      <c r="DD962" s="33"/>
      <c r="DE962" s="33"/>
      <c r="DF962" s="33"/>
      <c r="DG962" s="33"/>
      <c r="DH962" s="33"/>
      <c r="DI962" s="33"/>
      <c r="DJ962" s="33"/>
      <c r="DK962" s="33"/>
      <c r="DL962" s="33"/>
      <c r="DM962" s="33"/>
      <c r="DN962" s="33"/>
      <c r="DO962" s="33"/>
      <c r="DP962" s="33"/>
      <c r="DQ962" s="33"/>
      <c r="DR962" s="33"/>
      <c r="DS962" s="33"/>
      <c r="DT962" s="33"/>
      <c r="DU962" s="33"/>
      <c r="DV962" s="33"/>
      <c r="DW962" s="33"/>
      <c r="DX962" s="33"/>
      <c r="DY962" s="33"/>
      <c r="DZ962" s="33"/>
      <c r="EA962" s="33"/>
      <c r="EB962" s="33"/>
      <c r="EC962" s="33"/>
      <c r="ED962" s="33"/>
      <c r="EE962" s="33"/>
      <c r="EF962" s="33"/>
      <c r="EG962" s="33"/>
      <c r="EH962" s="33"/>
      <c r="EI962" s="33"/>
      <c r="EJ962" s="33"/>
      <c r="EK962" s="33"/>
      <c r="EL962" s="33"/>
      <c r="EM962" s="33"/>
      <c r="EN962" s="33"/>
      <c r="EO962" s="33"/>
      <c r="EP962" s="33"/>
      <c r="EQ962" s="33"/>
      <c r="ER962" s="33"/>
      <c r="ES962" s="33"/>
      <c r="ET962" s="33"/>
      <c r="EU962" s="33"/>
      <c r="EV962" s="33"/>
      <c r="EW962" s="33"/>
      <c r="EX962" s="33"/>
      <c r="EY962" s="33"/>
      <c r="EZ962" s="33"/>
      <c r="FA962" s="33"/>
      <c r="FB962" s="33"/>
      <c r="FC962" s="33"/>
      <c r="FD962" s="33"/>
      <c r="FE962" s="33"/>
      <c r="FF962" s="33"/>
      <c r="FG962" s="33"/>
      <c r="FH962" s="33"/>
      <c r="FI962" s="33"/>
      <c r="FJ962" s="33"/>
      <c r="FK962" s="33"/>
      <c r="FL962" s="33"/>
      <c r="FM962" s="33"/>
      <c r="FN962" s="33"/>
      <c r="FO962" s="33"/>
      <c r="FP962" s="33"/>
      <c r="FQ962" s="33"/>
      <c r="FR962" s="33"/>
      <c r="FS962" s="33"/>
      <c r="FT962" s="33"/>
      <c r="FU962" s="33"/>
      <c r="FV962" s="33"/>
      <c r="FW962" s="33"/>
      <c r="FX962" s="33"/>
      <c r="FY962" s="33"/>
      <c r="FZ962" s="33"/>
      <c r="GA962" s="33"/>
      <c r="GB962" s="33"/>
      <c r="GC962" s="33"/>
      <c r="GD962" s="33"/>
      <c r="GE962" s="33"/>
      <c r="GF962" s="33"/>
      <c r="GG962" s="33"/>
      <c r="GH962" s="33"/>
      <c r="GI962" s="33"/>
      <c r="GJ962" s="33"/>
      <c r="GK962" s="33"/>
      <c r="GL962" s="33"/>
      <c r="GM962" s="33"/>
      <c r="GN962" s="33"/>
      <c r="GO962" s="33"/>
      <c r="GP962" s="33"/>
      <c r="GQ962" s="33"/>
      <c r="GR962" s="33"/>
      <c r="GS962" s="33"/>
      <c r="GT962" s="33"/>
      <c r="GU962" s="33"/>
      <c r="GV962" s="33"/>
      <c r="GW962" s="33"/>
      <c r="GX962" s="33"/>
      <c r="GY962" s="33"/>
      <c r="GZ962" s="33"/>
      <c r="HA962" s="33"/>
      <c r="HB962" s="33"/>
      <c r="HC962" s="33"/>
      <c r="HD962" s="33"/>
      <c r="HE962" s="33"/>
      <c r="HF962" s="33"/>
      <c r="HG962" s="33"/>
      <c r="HH962" s="33"/>
      <c r="HI962" s="33"/>
      <c r="HJ962" s="33"/>
      <c r="HK962" s="33"/>
      <c r="HL962" s="33"/>
      <c r="HM962" s="33"/>
      <c r="HN962" s="33"/>
      <c r="HO962" s="33"/>
      <c r="HP962" s="33"/>
      <c r="HQ962" s="33"/>
      <c r="HR962" s="33"/>
      <c r="HS962" s="33"/>
      <c r="HT962" s="33"/>
      <c r="HU962" s="33"/>
      <c r="HV962" s="33"/>
      <c r="HW962" s="33"/>
      <c r="HX962" s="33"/>
      <c r="HY962" s="33"/>
      <c r="HZ962" s="33"/>
      <c r="IA962" s="33"/>
      <c r="IC962" s="40"/>
      <c r="ID962" s="40"/>
      <c r="IE962" s="40"/>
      <c r="IF962" s="40"/>
      <c r="IG962" s="40"/>
      <c r="IH962" s="40"/>
      <c r="II962" s="40"/>
    </row>
    <row r="963" spans="2:256" s="44" customFormat="1" ht="63" x14ac:dyDescent="0.25">
      <c r="B963" s="177"/>
      <c r="C963" s="34">
        <v>329</v>
      </c>
      <c r="D963" s="62" t="s">
        <v>3067</v>
      </c>
      <c r="E963" s="45" t="s">
        <v>1250</v>
      </c>
      <c r="F963" s="18" t="s">
        <v>1320</v>
      </c>
      <c r="G963" s="62" t="s">
        <v>4445</v>
      </c>
      <c r="H963" s="52">
        <v>41758</v>
      </c>
      <c r="I963" s="136">
        <v>303372</v>
      </c>
      <c r="J963" s="85">
        <v>42047</v>
      </c>
      <c r="K963" s="42" t="s">
        <v>2487</v>
      </c>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3"/>
      <c r="AR963" s="33"/>
      <c r="AS963" s="33"/>
      <c r="AT963" s="33"/>
      <c r="AU963" s="33"/>
      <c r="AV963" s="33"/>
      <c r="AW963" s="33"/>
      <c r="AX963" s="33"/>
      <c r="AY963" s="33"/>
      <c r="AZ963" s="33"/>
      <c r="BA963" s="33"/>
      <c r="BB963" s="33"/>
      <c r="BC963" s="33"/>
      <c r="BD963" s="33"/>
      <c r="BE963" s="33"/>
      <c r="BF963" s="33"/>
      <c r="BG963" s="33"/>
      <c r="BH963" s="33"/>
      <c r="BI963" s="33"/>
      <c r="BJ963" s="33"/>
      <c r="BK963" s="33"/>
      <c r="BL963" s="33"/>
      <c r="BM963" s="33"/>
      <c r="BN963" s="33"/>
      <c r="BO963" s="33"/>
      <c r="BP963" s="33"/>
      <c r="BQ963" s="33"/>
      <c r="BR963" s="33"/>
      <c r="BS963" s="33"/>
      <c r="BT963" s="33"/>
      <c r="BU963" s="33"/>
      <c r="BV963" s="33"/>
      <c r="BW963" s="33"/>
      <c r="BX963" s="33"/>
      <c r="BY963" s="33"/>
      <c r="BZ963" s="33"/>
      <c r="CA963" s="33"/>
      <c r="CB963" s="33"/>
      <c r="CC963" s="33"/>
      <c r="CD963" s="33"/>
      <c r="CE963" s="33"/>
      <c r="CF963" s="33"/>
      <c r="CG963" s="33"/>
      <c r="CH963" s="33"/>
      <c r="CI963" s="33"/>
      <c r="CJ963" s="33"/>
      <c r="CK963" s="33"/>
      <c r="CL963" s="33"/>
      <c r="CM963" s="33"/>
      <c r="CN963" s="33"/>
      <c r="CO963" s="33"/>
      <c r="CP963" s="33"/>
      <c r="CQ963" s="33"/>
      <c r="CR963" s="33"/>
      <c r="CS963" s="33"/>
      <c r="CT963" s="33"/>
      <c r="CU963" s="33"/>
      <c r="CV963" s="33"/>
      <c r="CW963" s="33"/>
      <c r="CX963" s="33"/>
      <c r="CY963" s="33"/>
      <c r="CZ963" s="33"/>
      <c r="DA963" s="33"/>
      <c r="DB963" s="33"/>
      <c r="DC963" s="33"/>
      <c r="DD963" s="33"/>
      <c r="DE963" s="33"/>
      <c r="DF963" s="33"/>
      <c r="DG963" s="33"/>
      <c r="DH963" s="33"/>
      <c r="DI963" s="33"/>
      <c r="DJ963" s="33"/>
      <c r="DK963" s="33"/>
      <c r="DL963" s="33"/>
      <c r="DM963" s="33"/>
      <c r="DN963" s="33"/>
      <c r="DO963" s="33"/>
      <c r="DP963" s="33"/>
      <c r="DQ963" s="33"/>
      <c r="DR963" s="33"/>
      <c r="DS963" s="33"/>
      <c r="DT963" s="33"/>
      <c r="DU963" s="33"/>
      <c r="DV963" s="33"/>
      <c r="DW963" s="33"/>
      <c r="DX963" s="33"/>
      <c r="DY963" s="33"/>
      <c r="DZ963" s="33"/>
      <c r="EA963" s="33"/>
      <c r="EB963" s="33"/>
      <c r="EC963" s="33"/>
      <c r="ED963" s="33"/>
      <c r="EE963" s="33"/>
      <c r="EF963" s="33"/>
      <c r="EG963" s="33"/>
      <c r="EH963" s="33"/>
      <c r="EI963" s="33"/>
      <c r="EJ963" s="33"/>
      <c r="EK963" s="33"/>
      <c r="EL963" s="33"/>
      <c r="EM963" s="33"/>
      <c r="EN963" s="33"/>
      <c r="EO963" s="33"/>
      <c r="EP963" s="33"/>
      <c r="EQ963" s="33"/>
      <c r="ER963" s="33"/>
      <c r="ES963" s="33"/>
      <c r="ET963" s="33"/>
      <c r="EU963" s="33"/>
      <c r="EV963" s="33"/>
      <c r="EW963" s="33"/>
      <c r="EX963" s="33"/>
      <c r="EY963" s="33"/>
      <c r="EZ963" s="33"/>
      <c r="FA963" s="33"/>
      <c r="FB963" s="33"/>
      <c r="FC963" s="33"/>
      <c r="FD963" s="33"/>
      <c r="FE963" s="33"/>
      <c r="FF963" s="33"/>
      <c r="FG963" s="33"/>
      <c r="FH963" s="33"/>
      <c r="FI963" s="33"/>
      <c r="FJ963" s="33"/>
      <c r="FK963" s="33"/>
      <c r="FL963" s="33"/>
      <c r="FM963" s="33"/>
      <c r="FN963" s="33"/>
      <c r="FO963" s="33"/>
      <c r="FP963" s="33"/>
      <c r="FQ963" s="33"/>
      <c r="FR963" s="33"/>
      <c r="FS963" s="33"/>
      <c r="FT963" s="33"/>
      <c r="FU963" s="33"/>
      <c r="FV963" s="33"/>
      <c r="FW963" s="33"/>
      <c r="FX963" s="33"/>
      <c r="FY963" s="33"/>
      <c r="FZ963" s="33"/>
      <c r="GA963" s="33"/>
      <c r="GB963" s="33"/>
      <c r="GC963" s="33"/>
      <c r="GD963" s="33"/>
      <c r="GE963" s="33"/>
      <c r="GF963" s="33"/>
      <c r="GG963" s="33"/>
      <c r="GH963" s="33"/>
      <c r="GI963" s="33"/>
      <c r="GJ963" s="33"/>
      <c r="GK963" s="33"/>
      <c r="GL963" s="33"/>
      <c r="GM963" s="33"/>
      <c r="GN963" s="33"/>
      <c r="GO963" s="33"/>
      <c r="GP963" s="33"/>
      <c r="GQ963" s="33"/>
      <c r="GR963" s="33"/>
      <c r="GS963" s="33"/>
      <c r="GT963" s="33"/>
      <c r="GU963" s="33"/>
      <c r="GV963" s="33"/>
      <c r="GW963" s="33"/>
      <c r="GX963" s="33"/>
      <c r="GY963" s="33"/>
      <c r="GZ963" s="33"/>
      <c r="HA963" s="33"/>
      <c r="HB963" s="33"/>
      <c r="HC963" s="33"/>
      <c r="HD963" s="33"/>
      <c r="HE963" s="33"/>
      <c r="HF963" s="33"/>
      <c r="HG963" s="33"/>
      <c r="HH963" s="33"/>
      <c r="HI963" s="33"/>
      <c r="HJ963" s="33"/>
      <c r="HK963" s="33"/>
      <c r="HL963" s="33"/>
      <c r="HM963" s="33"/>
      <c r="HN963" s="33"/>
      <c r="HO963" s="33"/>
      <c r="HP963" s="33"/>
      <c r="HQ963" s="33"/>
      <c r="HR963" s="33"/>
      <c r="HS963" s="33"/>
      <c r="HT963" s="33"/>
      <c r="HU963" s="33"/>
      <c r="HV963" s="33"/>
      <c r="HW963" s="33"/>
      <c r="HX963" s="33"/>
      <c r="HY963" s="33"/>
      <c r="HZ963" s="33"/>
      <c r="IA963" s="33"/>
      <c r="IC963" s="40"/>
      <c r="ID963" s="40"/>
      <c r="IE963" s="40"/>
      <c r="IF963" s="40"/>
      <c r="IG963" s="40"/>
      <c r="IH963" s="40"/>
      <c r="II963" s="40"/>
    </row>
    <row r="964" spans="2:256" s="44" customFormat="1" ht="220.5" x14ac:dyDescent="0.25">
      <c r="B964" s="177"/>
      <c r="C964" s="34">
        <v>330</v>
      </c>
      <c r="D964" s="46" t="s">
        <v>2906</v>
      </c>
      <c r="E964" s="41" t="s">
        <v>528</v>
      </c>
      <c r="F964" s="47" t="s">
        <v>529</v>
      </c>
      <c r="G964" s="48" t="s">
        <v>530</v>
      </c>
      <c r="H964" s="49">
        <v>42048</v>
      </c>
      <c r="I964" s="142">
        <v>190600</v>
      </c>
      <c r="J964" s="50">
        <v>42048</v>
      </c>
      <c r="K964" s="42" t="s">
        <v>2488</v>
      </c>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c r="AN964" s="40"/>
      <c r="AO964" s="40"/>
      <c r="AP964" s="40"/>
      <c r="AQ964" s="40"/>
      <c r="AR964" s="40"/>
      <c r="AS964" s="40"/>
      <c r="AT964" s="40"/>
      <c r="AU964" s="40"/>
      <c r="AV964" s="40"/>
      <c r="AW964" s="40"/>
      <c r="AX964" s="40"/>
      <c r="AY964" s="40"/>
      <c r="AZ964" s="40"/>
      <c r="BA964" s="40"/>
      <c r="BB964" s="40"/>
      <c r="BC964" s="40"/>
      <c r="BD964" s="40"/>
      <c r="BE964" s="40"/>
      <c r="BF964" s="40"/>
      <c r="BG964" s="40"/>
      <c r="BH964" s="40"/>
      <c r="BI964" s="40"/>
      <c r="BJ964" s="40"/>
      <c r="BK964" s="40"/>
      <c r="BL964" s="40"/>
      <c r="BM964" s="40"/>
      <c r="BN964" s="40"/>
      <c r="BO964" s="40"/>
      <c r="BP964" s="40"/>
      <c r="BQ964" s="40"/>
      <c r="BR964" s="40"/>
      <c r="BS964" s="40"/>
      <c r="BT964" s="40"/>
      <c r="BU964" s="40"/>
      <c r="BV964" s="40"/>
      <c r="BW964" s="40"/>
      <c r="BX964" s="40"/>
      <c r="BY964" s="40"/>
      <c r="BZ964" s="40"/>
      <c r="CA964" s="40"/>
      <c r="CB964" s="40"/>
      <c r="CC964" s="40"/>
      <c r="CD964" s="40"/>
      <c r="CE964" s="40"/>
      <c r="CF964" s="40"/>
      <c r="CG964" s="40"/>
      <c r="CH964" s="40"/>
      <c r="CI964" s="40"/>
      <c r="CJ964" s="40"/>
      <c r="CK964" s="40"/>
      <c r="CL964" s="40"/>
      <c r="CM964" s="40"/>
      <c r="CN964" s="40"/>
      <c r="CO964" s="40"/>
      <c r="CP964" s="40"/>
      <c r="CQ964" s="40"/>
      <c r="CR964" s="40"/>
      <c r="CS964" s="40"/>
      <c r="CT964" s="40"/>
      <c r="CU964" s="40"/>
      <c r="CV964" s="40"/>
      <c r="CW964" s="40"/>
      <c r="CX964" s="40"/>
      <c r="CY964" s="40"/>
      <c r="CZ964" s="40"/>
      <c r="DA964" s="40"/>
      <c r="DB964" s="40"/>
      <c r="DC964" s="40"/>
      <c r="DD964" s="40"/>
      <c r="DE964" s="40"/>
      <c r="DF964" s="40"/>
      <c r="DG964" s="40"/>
      <c r="DH964" s="40"/>
      <c r="DI964" s="40"/>
      <c r="DJ964" s="40"/>
      <c r="DK964" s="40"/>
      <c r="DL964" s="40"/>
      <c r="DM964" s="40"/>
      <c r="DN964" s="40"/>
      <c r="DO964" s="40"/>
      <c r="DP964" s="40"/>
      <c r="DQ964" s="40"/>
      <c r="DR964" s="40"/>
      <c r="DS964" s="40"/>
      <c r="DT964" s="40"/>
      <c r="DU964" s="40"/>
      <c r="DV964" s="40"/>
      <c r="DW964" s="40"/>
      <c r="DX964" s="40"/>
      <c r="DY964" s="40"/>
      <c r="DZ964" s="40"/>
      <c r="EA964" s="40"/>
      <c r="EB964" s="40"/>
      <c r="EC964" s="40"/>
      <c r="ED964" s="40"/>
      <c r="EE964" s="40"/>
      <c r="EF964" s="40"/>
      <c r="EG964" s="40"/>
      <c r="EH964" s="40"/>
      <c r="EI964" s="40"/>
      <c r="EJ964" s="40"/>
      <c r="EK964" s="40"/>
      <c r="EL964" s="40"/>
      <c r="EM964" s="40"/>
      <c r="EN964" s="40"/>
      <c r="EO964" s="40"/>
      <c r="EP964" s="40"/>
      <c r="EQ964" s="40"/>
      <c r="ER964" s="40"/>
      <c r="ES964" s="40"/>
      <c r="ET964" s="40"/>
      <c r="EU964" s="40"/>
      <c r="EV964" s="40"/>
      <c r="EW964" s="40"/>
      <c r="EX964" s="40"/>
      <c r="EY964" s="40"/>
      <c r="EZ964" s="40"/>
      <c r="FA964" s="40"/>
      <c r="FB964" s="40"/>
      <c r="FC964" s="40"/>
      <c r="FD964" s="40"/>
      <c r="FE964" s="40"/>
      <c r="FF964" s="40"/>
      <c r="FG964" s="40"/>
      <c r="FH964" s="40"/>
      <c r="FI964" s="40"/>
      <c r="FJ964" s="40"/>
      <c r="FK964" s="40"/>
      <c r="FL964" s="40"/>
      <c r="FM964" s="40"/>
      <c r="FN964" s="40"/>
      <c r="FO964" s="40"/>
      <c r="FP964" s="40"/>
      <c r="FQ964" s="40"/>
      <c r="FR964" s="40"/>
      <c r="FS964" s="40"/>
      <c r="FT964" s="40"/>
      <c r="FU964" s="40"/>
      <c r="FV964" s="40"/>
      <c r="FW964" s="40"/>
      <c r="FX964" s="40"/>
      <c r="FY964" s="40"/>
      <c r="FZ964" s="40"/>
      <c r="GA964" s="40"/>
      <c r="GB964" s="40"/>
      <c r="GC964" s="40"/>
      <c r="GD964" s="40"/>
      <c r="GE964" s="40"/>
      <c r="GF964" s="40"/>
      <c r="GG964" s="40"/>
      <c r="GH964" s="40"/>
      <c r="GI964" s="40"/>
      <c r="GJ964" s="40"/>
      <c r="GK964" s="40"/>
      <c r="GL964" s="40"/>
      <c r="GM964" s="40"/>
      <c r="GN964" s="40"/>
      <c r="GO964" s="40"/>
      <c r="GP964" s="40"/>
      <c r="GQ964" s="40"/>
      <c r="GR964" s="40"/>
      <c r="GS964" s="40"/>
      <c r="GT964" s="40"/>
      <c r="GU964" s="40"/>
      <c r="GV964" s="40"/>
      <c r="GW964" s="40"/>
      <c r="GX964" s="40"/>
      <c r="GY964" s="40"/>
      <c r="GZ964" s="40"/>
      <c r="HA964" s="40"/>
      <c r="HB964" s="40"/>
      <c r="HC964" s="40"/>
      <c r="HD964" s="40"/>
      <c r="HE964" s="40"/>
      <c r="HF964" s="40"/>
      <c r="HG964" s="40"/>
      <c r="HH964" s="40"/>
      <c r="HI964" s="40"/>
      <c r="HJ964" s="40"/>
      <c r="HK964" s="40"/>
      <c r="HL964" s="40"/>
      <c r="HM964" s="40"/>
      <c r="HN964" s="40"/>
      <c r="HO964" s="40"/>
      <c r="HP964" s="40"/>
      <c r="HQ964" s="40"/>
      <c r="HR964" s="40"/>
      <c r="HS964" s="40"/>
      <c r="HT964" s="40"/>
      <c r="HU964" s="40"/>
      <c r="HV964" s="40"/>
      <c r="HW964" s="40"/>
      <c r="HX964" s="40"/>
      <c r="HY964" s="40"/>
      <c r="HZ964" s="40"/>
      <c r="IA964" s="40"/>
      <c r="IC964" s="40"/>
      <c r="ID964" s="40"/>
      <c r="IE964" s="40"/>
      <c r="IF964" s="40"/>
      <c r="IG964" s="40"/>
      <c r="IH964" s="40"/>
      <c r="II964" s="40"/>
    </row>
    <row r="965" spans="2:256" s="44" customFormat="1" ht="47.25" x14ac:dyDescent="0.25">
      <c r="B965" s="177"/>
      <c r="C965" s="34">
        <v>331</v>
      </c>
      <c r="D965" s="46" t="s">
        <v>2887</v>
      </c>
      <c r="E965" s="41" t="s">
        <v>780</v>
      </c>
      <c r="F965" s="47" t="s">
        <v>781</v>
      </c>
      <c r="G965" s="151" t="s">
        <v>4446</v>
      </c>
      <c r="H965" s="152">
        <v>42040</v>
      </c>
      <c r="I965" s="142">
        <v>18000</v>
      </c>
      <c r="J965" s="50">
        <v>42048</v>
      </c>
      <c r="K965" s="42" t="s">
        <v>2374</v>
      </c>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c r="AN965" s="40"/>
      <c r="AO965" s="40"/>
      <c r="AP965" s="40"/>
      <c r="AQ965" s="40"/>
      <c r="AR965" s="40"/>
      <c r="AS965" s="40"/>
      <c r="AT965" s="40"/>
      <c r="AU965" s="40"/>
      <c r="AV965" s="40"/>
      <c r="AW965" s="40"/>
      <c r="AX965" s="40"/>
      <c r="AY965" s="40"/>
      <c r="AZ965" s="40"/>
      <c r="BA965" s="40"/>
      <c r="BB965" s="40"/>
      <c r="BC965" s="40"/>
      <c r="BD965" s="40"/>
      <c r="BE965" s="40"/>
      <c r="BF965" s="40"/>
      <c r="BG965" s="40"/>
      <c r="BH965" s="40"/>
      <c r="BI965" s="40"/>
      <c r="BJ965" s="40"/>
      <c r="BK965" s="40"/>
      <c r="BL965" s="40"/>
      <c r="BM965" s="40"/>
      <c r="BN965" s="40"/>
      <c r="BO965" s="40"/>
      <c r="BP965" s="40"/>
      <c r="BQ965" s="40"/>
      <c r="BR965" s="40"/>
      <c r="BS965" s="40"/>
      <c r="BT965" s="40"/>
      <c r="BU965" s="40"/>
      <c r="BV965" s="40"/>
      <c r="BW965" s="40"/>
      <c r="BX965" s="40"/>
      <c r="BY965" s="40"/>
      <c r="BZ965" s="40"/>
      <c r="CA965" s="40"/>
      <c r="CB965" s="40"/>
      <c r="CC965" s="40"/>
      <c r="CD965" s="40"/>
      <c r="CE965" s="40"/>
      <c r="CF965" s="40"/>
      <c r="CG965" s="40"/>
      <c r="CH965" s="40"/>
      <c r="CI965" s="40"/>
      <c r="CJ965" s="40"/>
      <c r="CK965" s="40"/>
      <c r="CL965" s="40"/>
      <c r="CM965" s="40"/>
      <c r="CN965" s="40"/>
      <c r="CO965" s="40"/>
      <c r="CP965" s="40"/>
      <c r="CQ965" s="40"/>
      <c r="CR965" s="40"/>
      <c r="CS965" s="40"/>
      <c r="CT965" s="40"/>
      <c r="CU965" s="40"/>
      <c r="CV965" s="40"/>
      <c r="CW965" s="40"/>
      <c r="CX965" s="40"/>
      <c r="CY965" s="40"/>
      <c r="CZ965" s="40"/>
      <c r="DA965" s="40"/>
      <c r="DB965" s="40"/>
      <c r="DC965" s="40"/>
      <c r="DD965" s="40"/>
      <c r="DE965" s="40"/>
      <c r="DF965" s="40"/>
      <c r="DG965" s="40"/>
      <c r="DH965" s="40"/>
      <c r="DI965" s="40"/>
      <c r="DJ965" s="40"/>
      <c r="DK965" s="40"/>
      <c r="DL965" s="40"/>
      <c r="DM965" s="40"/>
      <c r="DN965" s="40"/>
      <c r="DO965" s="40"/>
      <c r="DP965" s="40"/>
      <c r="DQ965" s="40"/>
      <c r="DR965" s="40"/>
      <c r="DS965" s="40"/>
      <c r="DT965" s="40"/>
      <c r="DU965" s="40"/>
      <c r="DV965" s="40"/>
      <c r="DW965" s="40"/>
      <c r="DX965" s="40"/>
      <c r="DY965" s="40"/>
      <c r="DZ965" s="40"/>
      <c r="EA965" s="40"/>
      <c r="EB965" s="40"/>
      <c r="EC965" s="40"/>
      <c r="ED965" s="40"/>
      <c r="EE965" s="40"/>
      <c r="EF965" s="40"/>
      <c r="EG965" s="40"/>
      <c r="EH965" s="40"/>
      <c r="EI965" s="40"/>
      <c r="EJ965" s="40"/>
      <c r="EK965" s="40"/>
      <c r="EL965" s="40"/>
      <c r="EM965" s="40"/>
      <c r="EN965" s="40"/>
      <c r="EO965" s="40"/>
      <c r="EP965" s="40"/>
      <c r="EQ965" s="40"/>
      <c r="ER965" s="40"/>
      <c r="ES965" s="40"/>
      <c r="ET965" s="40"/>
      <c r="EU965" s="40"/>
      <c r="EV965" s="40"/>
      <c r="EW965" s="40"/>
      <c r="EX965" s="40"/>
      <c r="EY965" s="40"/>
      <c r="EZ965" s="40"/>
      <c r="FA965" s="40"/>
      <c r="FB965" s="40"/>
      <c r="FC965" s="40"/>
      <c r="FD965" s="40"/>
      <c r="FE965" s="40"/>
      <c r="FF965" s="40"/>
      <c r="FG965" s="40"/>
      <c r="FH965" s="40"/>
      <c r="FI965" s="40"/>
      <c r="FJ965" s="40"/>
      <c r="FK965" s="40"/>
      <c r="FL965" s="40"/>
      <c r="FM965" s="40"/>
      <c r="FN965" s="40"/>
      <c r="FO965" s="40"/>
      <c r="FP965" s="40"/>
      <c r="FQ965" s="40"/>
      <c r="FR965" s="40"/>
      <c r="FS965" s="40"/>
      <c r="FT965" s="40"/>
      <c r="FU965" s="40"/>
      <c r="FV965" s="40"/>
      <c r="FW965" s="40"/>
      <c r="FX965" s="40"/>
      <c r="FY965" s="40"/>
      <c r="FZ965" s="40"/>
      <c r="GA965" s="40"/>
      <c r="GB965" s="40"/>
      <c r="GC965" s="40"/>
      <c r="GD965" s="40"/>
      <c r="GE965" s="40"/>
      <c r="GF965" s="40"/>
      <c r="GG965" s="40"/>
      <c r="GH965" s="40"/>
      <c r="GI965" s="40"/>
      <c r="GJ965" s="40"/>
      <c r="GK965" s="40"/>
      <c r="GL965" s="40"/>
      <c r="GM965" s="40"/>
      <c r="GN965" s="40"/>
      <c r="GO965" s="40"/>
      <c r="GP965" s="40"/>
      <c r="GQ965" s="40"/>
      <c r="GR965" s="40"/>
      <c r="GS965" s="40"/>
      <c r="GT965" s="40"/>
      <c r="GU965" s="40"/>
      <c r="GV965" s="40"/>
      <c r="GW965" s="40"/>
      <c r="GX965" s="40"/>
      <c r="GY965" s="40"/>
      <c r="GZ965" s="40"/>
      <c r="HA965" s="40"/>
      <c r="HB965" s="40"/>
      <c r="HC965" s="40"/>
      <c r="HD965" s="40"/>
      <c r="HE965" s="40"/>
      <c r="HF965" s="40"/>
      <c r="HG965" s="40"/>
      <c r="HH965" s="40"/>
      <c r="HI965" s="40"/>
      <c r="HJ965" s="40"/>
      <c r="HK965" s="40"/>
      <c r="HL965" s="40"/>
      <c r="HM965" s="40"/>
      <c r="HN965" s="40"/>
      <c r="HO965" s="40"/>
      <c r="HP965" s="40"/>
      <c r="HQ965" s="40"/>
      <c r="HR965" s="40"/>
      <c r="HS965" s="40"/>
      <c r="HT965" s="40"/>
      <c r="HU965" s="40"/>
      <c r="HV965" s="40"/>
      <c r="HW965" s="40"/>
      <c r="HX965" s="40"/>
      <c r="HY965" s="40"/>
      <c r="HZ965" s="40"/>
      <c r="IA965" s="40"/>
      <c r="IB965" s="40"/>
      <c r="IC965" s="40"/>
      <c r="ID965" s="40"/>
      <c r="IE965" s="40"/>
      <c r="IF965" s="40"/>
      <c r="IG965" s="40"/>
      <c r="IH965" s="40"/>
      <c r="II965" s="40"/>
    </row>
    <row r="966" spans="2:256" s="39" customFormat="1" ht="126" x14ac:dyDescent="0.25">
      <c r="B966" s="177"/>
      <c r="C966" s="34">
        <v>332</v>
      </c>
      <c r="D966" s="46" t="s">
        <v>3051</v>
      </c>
      <c r="E966" s="41" t="s">
        <v>348</v>
      </c>
      <c r="F966" s="47" t="s">
        <v>376</v>
      </c>
      <c r="G966" s="48" t="s">
        <v>377</v>
      </c>
      <c r="H966" s="49">
        <v>40648</v>
      </c>
      <c r="I966" s="142">
        <v>89523</v>
      </c>
      <c r="J966" s="50">
        <v>42051</v>
      </c>
      <c r="K966" s="42" t="s">
        <v>2489</v>
      </c>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c r="AP966" s="40"/>
      <c r="AQ966" s="40"/>
      <c r="AR966" s="40"/>
      <c r="AS966" s="40"/>
      <c r="AT966" s="40"/>
      <c r="AU966" s="40"/>
      <c r="AV966" s="40"/>
      <c r="AW966" s="40"/>
      <c r="AX966" s="40"/>
      <c r="AY966" s="40"/>
      <c r="AZ966" s="40"/>
      <c r="BA966" s="40"/>
      <c r="BB966" s="40"/>
      <c r="BC966" s="40"/>
      <c r="BD966" s="40"/>
      <c r="BE966" s="40"/>
      <c r="BF966" s="40"/>
      <c r="BG966" s="40"/>
      <c r="BH966" s="40"/>
      <c r="BI966" s="40"/>
      <c r="BJ966" s="40"/>
      <c r="BK966" s="40"/>
      <c r="BL966" s="40"/>
      <c r="BM966" s="40"/>
      <c r="BN966" s="40"/>
      <c r="BO966" s="40"/>
      <c r="BP966" s="40"/>
      <c r="BQ966" s="40"/>
      <c r="BR966" s="40"/>
      <c r="BS966" s="40"/>
      <c r="BT966" s="40"/>
      <c r="BU966" s="40"/>
      <c r="BV966" s="40"/>
      <c r="BW966" s="40"/>
      <c r="BX966" s="40"/>
      <c r="BY966" s="40"/>
      <c r="BZ966" s="40"/>
      <c r="CA966" s="40"/>
      <c r="CB966" s="40"/>
      <c r="CC966" s="40"/>
      <c r="CD966" s="40"/>
      <c r="CE966" s="40"/>
      <c r="CF966" s="40"/>
      <c r="CG966" s="40"/>
      <c r="CH966" s="40"/>
      <c r="CI966" s="40"/>
      <c r="CJ966" s="40"/>
      <c r="CK966" s="40"/>
      <c r="CL966" s="40"/>
      <c r="CM966" s="40"/>
      <c r="CN966" s="40"/>
      <c r="CO966" s="40"/>
      <c r="CP966" s="40"/>
      <c r="CQ966" s="40"/>
      <c r="CR966" s="40"/>
      <c r="CS966" s="40"/>
      <c r="CT966" s="40"/>
      <c r="CU966" s="40"/>
      <c r="CV966" s="40"/>
      <c r="CW966" s="40"/>
      <c r="CX966" s="40"/>
      <c r="CY966" s="40"/>
      <c r="CZ966" s="40"/>
      <c r="DA966" s="40"/>
      <c r="DB966" s="40"/>
      <c r="DC966" s="40"/>
      <c r="DD966" s="40"/>
      <c r="DE966" s="40"/>
      <c r="DF966" s="40"/>
      <c r="DG966" s="40"/>
      <c r="DH966" s="40"/>
      <c r="DI966" s="40"/>
      <c r="DJ966" s="40"/>
      <c r="DK966" s="40"/>
      <c r="DL966" s="40"/>
      <c r="DM966" s="40"/>
      <c r="DN966" s="40"/>
      <c r="DO966" s="40"/>
      <c r="DP966" s="40"/>
      <c r="DQ966" s="40"/>
      <c r="DR966" s="40"/>
      <c r="DS966" s="40"/>
      <c r="DT966" s="40"/>
      <c r="DU966" s="40"/>
      <c r="DV966" s="40"/>
      <c r="DW966" s="40"/>
      <c r="DX966" s="40"/>
      <c r="DY966" s="40"/>
      <c r="DZ966" s="40"/>
      <c r="EA966" s="40"/>
      <c r="EB966" s="40"/>
      <c r="EC966" s="40"/>
      <c r="ED966" s="40"/>
      <c r="EE966" s="40"/>
      <c r="EF966" s="40"/>
      <c r="EG966" s="40"/>
      <c r="EH966" s="40"/>
      <c r="EI966" s="40"/>
      <c r="EJ966" s="40"/>
      <c r="EK966" s="40"/>
      <c r="EL966" s="40"/>
      <c r="EM966" s="40"/>
      <c r="EN966" s="40"/>
      <c r="EO966" s="40"/>
      <c r="EP966" s="40"/>
      <c r="EQ966" s="40"/>
      <c r="ER966" s="40"/>
      <c r="ES966" s="40"/>
      <c r="ET966" s="40"/>
      <c r="EU966" s="40"/>
      <c r="EV966" s="40"/>
      <c r="EW966" s="40"/>
      <c r="EX966" s="40"/>
      <c r="EY966" s="40"/>
      <c r="EZ966" s="40"/>
      <c r="FA966" s="40"/>
      <c r="FB966" s="40"/>
      <c r="FC966" s="40"/>
      <c r="FD966" s="40"/>
      <c r="FE966" s="40"/>
      <c r="FF966" s="40"/>
      <c r="FG966" s="40"/>
      <c r="FH966" s="40"/>
      <c r="FI966" s="40"/>
      <c r="FJ966" s="40"/>
      <c r="FK966" s="40"/>
      <c r="FL966" s="40"/>
      <c r="FM966" s="40"/>
      <c r="FN966" s="40"/>
      <c r="FO966" s="40"/>
      <c r="FP966" s="40"/>
      <c r="FQ966" s="40"/>
      <c r="FR966" s="40"/>
      <c r="FS966" s="40"/>
      <c r="FT966" s="40"/>
      <c r="FU966" s="40"/>
      <c r="FV966" s="40"/>
      <c r="FW966" s="40"/>
      <c r="FX966" s="40"/>
      <c r="FY966" s="40"/>
      <c r="FZ966" s="40"/>
      <c r="GA966" s="40"/>
      <c r="GB966" s="40"/>
      <c r="GC966" s="40"/>
      <c r="GD966" s="40"/>
      <c r="GE966" s="40"/>
      <c r="GF966" s="40"/>
      <c r="GG966" s="40"/>
      <c r="GH966" s="40"/>
      <c r="GI966" s="40"/>
      <c r="GJ966" s="40"/>
      <c r="GK966" s="40"/>
      <c r="GL966" s="40"/>
      <c r="GM966" s="40"/>
      <c r="GN966" s="40"/>
      <c r="GO966" s="40"/>
      <c r="GP966" s="40"/>
      <c r="GQ966" s="40"/>
      <c r="GR966" s="40"/>
      <c r="GS966" s="40"/>
      <c r="GT966" s="40"/>
      <c r="GU966" s="40"/>
      <c r="GV966" s="40"/>
      <c r="GW966" s="40"/>
      <c r="GX966" s="40"/>
      <c r="GY966" s="40"/>
      <c r="GZ966" s="40"/>
      <c r="HA966" s="40"/>
      <c r="HB966" s="40"/>
      <c r="HC966" s="40"/>
      <c r="HD966" s="40"/>
      <c r="HE966" s="40"/>
      <c r="HF966" s="40"/>
      <c r="HG966" s="40"/>
      <c r="HH966" s="40"/>
      <c r="HI966" s="40"/>
      <c r="HJ966" s="40"/>
      <c r="HK966" s="40"/>
      <c r="HL966" s="40"/>
      <c r="HM966" s="40"/>
      <c r="HN966" s="40"/>
      <c r="HO966" s="40"/>
      <c r="HP966" s="40"/>
      <c r="HQ966" s="40"/>
      <c r="HR966" s="40"/>
      <c r="HS966" s="40"/>
      <c r="HT966" s="40"/>
      <c r="HU966" s="40"/>
      <c r="HV966" s="40"/>
      <c r="HW966" s="40"/>
      <c r="HX966" s="40"/>
      <c r="HY966" s="40"/>
      <c r="HZ966" s="40"/>
      <c r="IA966" s="40"/>
      <c r="IB966" s="40"/>
      <c r="IC966" s="40"/>
      <c r="ID966" s="40"/>
      <c r="IE966" s="40"/>
      <c r="IF966" s="40"/>
      <c r="IG966" s="40"/>
      <c r="IH966" s="40"/>
      <c r="II966" s="40"/>
    </row>
    <row r="967" spans="2:256" s="39" customFormat="1" ht="63" x14ac:dyDescent="0.25">
      <c r="B967" s="177"/>
      <c r="C967" s="34">
        <v>333</v>
      </c>
      <c r="D967" s="46" t="s">
        <v>3056</v>
      </c>
      <c r="E967" s="41" t="s">
        <v>389</v>
      </c>
      <c r="F967" s="47" t="s">
        <v>501</v>
      </c>
      <c r="G967" s="48" t="s">
        <v>502</v>
      </c>
      <c r="H967" s="49">
        <v>41081</v>
      </c>
      <c r="I967" s="142">
        <f>81461+81461</f>
        <v>162922</v>
      </c>
      <c r="J967" s="50">
        <v>42051</v>
      </c>
      <c r="K967" s="42" t="s">
        <v>2490</v>
      </c>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c r="AN967" s="40"/>
      <c r="AO967" s="40"/>
      <c r="AP967" s="40"/>
      <c r="AQ967" s="40"/>
      <c r="AR967" s="40"/>
      <c r="AS967" s="40"/>
      <c r="AT967" s="40"/>
      <c r="AU967" s="40"/>
      <c r="AV967" s="40"/>
      <c r="AW967" s="40"/>
      <c r="AX967" s="40"/>
      <c r="AY967" s="40"/>
      <c r="AZ967" s="40"/>
      <c r="BA967" s="40"/>
      <c r="BB967" s="40"/>
      <c r="BC967" s="40"/>
      <c r="BD967" s="40"/>
      <c r="BE967" s="40"/>
      <c r="BF967" s="40"/>
      <c r="BG967" s="40"/>
      <c r="BH967" s="40"/>
      <c r="BI967" s="40"/>
      <c r="BJ967" s="40"/>
      <c r="BK967" s="40"/>
      <c r="BL967" s="40"/>
      <c r="BM967" s="40"/>
      <c r="BN967" s="40"/>
      <c r="BO967" s="40"/>
      <c r="BP967" s="40"/>
      <c r="BQ967" s="40"/>
      <c r="BR967" s="40"/>
      <c r="BS967" s="40"/>
      <c r="BT967" s="40"/>
      <c r="BU967" s="40"/>
      <c r="BV967" s="40"/>
      <c r="BW967" s="40"/>
      <c r="BX967" s="40"/>
      <c r="BY967" s="40"/>
      <c r="BZ967" s="40"/>
      <c r="CA967" s="40"/>
      <c r="CB967" s="40"/>
      <c r="CC967" s="40"/>
      <c r="CD967" s="40"/>
      <c r="CE967" s="40"/>
      <c r="CF967" s="40"/>
      <c r="CG967" s="40"/>
      <c r="CH967" s="40"/>
      <c r="CI967" s="40"/>
      <c r="CJ967" s="40"/>
      <c r="CK967" s="40"/>
      <c r="CL967" s="40"/>
      <c r="CM967" s="40"/>
      <c r="CN967" s="40"/>
      <c r="CO967" s="40"/>
      <c r="CP967" s="40"/>
      <c r="CQ967" s="40"/>
      <c r="CR967" s="40"/>
      <c r="CS967" s="40"/>
      <c r="CT967" s="40"/>
      <c r="CU967" s="40"/>
      <c r="CV967" s="40"/>
      <c r="CW967" s="40"/>
      <c r="CX967" s="40"/>
      <c r="CY967" s="40"/>
      <c r="CZ967" s="40"/>
      <c r="DA967" s="40"/>
      <c r="DB967" s="40"/>
      <c r="DC967" s="40"/>
      <c r="DD967" s="40"/>
      <c r="DE967" s="40"/>
      <c r="DF967" s="40"/>
      <c r="DG967" s="40"/>
      <c r="DH967" s="40"/>
      <c r="DI967" s="40"/>
      <c r="DJ967" s="40"/>
      <c r="DK967" s="40"/>
      <c r="DL967" s="40"/>
      <c r="DM967" s="40"/>
      <c r="DN967" s="40"/>
      <c r="DO967" s="40"/>
      <c r="DP967" s="40"/>
      <c r="DQ967" s="40"/>
      <c r="DR967" s="40"/>
      <c r="DS967" s="40"/>
      <c r="DT967" s="40"/>
      <c r="DU967" s="40"/>
      <c r="DV967" s="40"/>
      <c r="DW967" s="40"/>
      <c r="DX967" s="40"/>
      <c r="DY967" s="40"/>
      <c r="DZ967" s="40"/>
      <c r="EA967" s="40"/>
      <c r="EB967" s="40"/>
      <c r="EC967" s="40"/>
      <c r="ED967" s="40"/>
      <c r="EE967" s="40"/>
      <c r="EF967" s="40"/>
      <c r="EG967" s="40"/>
      <c r="EH967" s="40"/>
      <c r="EI967" s="40"/>
      <c r="EJ967" s="40"/>
      <c r="EK967" s="40"/>
      <c r="EL967" s="40"/>
      <c r="EM967" s="40"/>
      <c r="EN967" s="40"/>
      <c r="EO967" s="40"/>
      <c r="EP967" s="40"/>
      <c r="EQ967" s="40"/>
      <c r="ER967" s="40"/>
      <c r="ES967" s="40"/>
      <c r="ET967" s="40"/>
      <c r="EU967" s="40"/>
      <c r="EV967" s="40"/>
      <c r="EW967" s="40"/>
      <c r="EX967" s="40"/>
      <c r="EY967" s="40"/>
      <c r="EZ967" s="40"/>
      <c r="FA967" s="40"/>
      <c r="FB967" s="40"/>
      <c r="FC967" s="40"/>
      <c r="FD967" s="40"/>
      <c r="FE967" s="40"/>
      <c r="FF967" s="40"/>
      <c r="FG967" s="40"/>
      <c r="FH967" s="40"/>
      <c r="FI967" s="40"/>
      <c r="FJ967" s="40"/>
      <c r="FK967" s="40"/>
      <c r="FL967" s="40"/>
      <c r="FM967" s="40"/>
      <c r="FN967" s="40"/>
      <c r="FO967" s="40"/>
      <c r="FP967" s="40"/>
      <c r="FQ967" s="40"/>
      <c r="FR967" s="40"/>
      <c r="FS967" s="40"/>
      <c r="FT967" s="40"/>
      <c r="FU967" s="40"/>
      <c r="FV967" s="40"/>
      <c r="FW967" s="40"/>
      <c r="FX967" s="40"/>
      <c r="FY967" s="40"/>
      <c r="FZ967" s="40"/>
      <c r="GA967" s="40"/>
      <c r="GB967" s="40"/>
      <c r="GC967" s="40"/>
      <c r="GD967" s="40"/>
      <c r="GE967" s="40"/>
      <c r="GF967" s="40"/>
      <c r="GG967" s="40"/>
      <c r="GH967" s="40"/>
      <c r="GI967" s="40"/>
      <c r="GJ967" s="40"/>
      <c r="GK967" s="40"/>
      <c r="GL967" s="40"/>
      <c r="GM967" s="40"/>
      <c r="GN967" s="40"/>
      <c r="GO967" s="40"/>
      <c r="GP967" s="40"/>
      <c r="GQ967" s="40"/>
      <c r="GR967" s="40"/>
      <c r="GS967" s="40"/>
      <c r="GT967" s="40"/>
      <c r="GU967" s="40"/>
      <c r="GV967" s="40"/>
      <c r="GW967" s="40"/>
      <c r="GX967" s="40"/>
      <c r="GY967" s="40"/>
      <c r="GZ967" s="40"/>
      <c r="HA967" s="40"/>
      <c r="HB967" s="40"/>
      <c r="HC967" s="40"/>
      <c r="HD967" s="40"/>
      <c r="HE967" s="40"/>
      <c r="HF967" s="40"/>
      <c r="HG967" s="40"/>
      <c r="HH967" s="40"/>
      <c r="HI967" s="40"/>
      <c r="HJ967" s="40"/>
      <c r="HK967" s="40"/>
      <c r="HL967" s="40"/>
      <c r="HM967" s="40"/>
      <c r="HN967" s="40"/>
      <c r="HO967" s="40"/>
      <c r="HP967" s="40"/>
      <c r="HQ967" s="40"/>
      <c r="HR967" s="40"/>
      <c r="HS967" s="40"/>
      <c r="HT967" s="40"/>
      <c r="HU967" s="40"/>
      <c r="HV967" s="40"/>
      <c r="HW967" s="40"/>
      <c r="HX967" s="40"/>
      <c r="HY967" s="40"/>
      <c r="HZ967" s="40"/>
      <c r="IA967" s="40"/>
      <c r="IB967" s="44"/>
      <c r="IC967" s="40"/>
      <c r="ID967" s="40"/>
      <c r="IE967" s="40"/>
      <c r="IF967" s="40"/>
      <c r="IG967" s="40"/>
      <c r="IH967" s="40"/>
      <c r="II967" s="40"/>
      <c r="IJ967" s="44"/>
      <c r="IK967" s="44"/>
      <c r="IL967" s="44"/>
      <c r="IM967" s="44"/>
      <c r="IN967" s="44"/>
      <c r="IO967" s="44"/>
      <c r="IP967" s="44"/>
      <c r="IQ967" s="44"/>
      <c r="IR967" s="44"/>
      <c r="IS967" s="44"/>
      <c r="IT967" s="44"/>
      <c r="IU967" s="44"/>
      <c r="IV967" s="44"/>
    </row>
    <row r="968" spans="2:256" s="39" customFormat="1" ht="78.75" x14ac:dyDescent="0.25">
      <c r="B968" s="177"/>
      <c r="C968" s="34">
        <v>334</v>
      </c>
      <c r="D968" s="46" t="s">
        <v>2904</v>
      </c>
      <c r="E968" s="41" t="s">
        <v>12</v>
      </c>
      <c r="F968" s="47" t="s">
        <v>191</v>
      </c>
      <c r="G968" s="48" t="s">
        <v>192</v>
      </c>
      <c r="H968" s="49">
        <v>41842</v>
      </c>
      <c r="I968" s="142">
        <v>773447</v>
      </c>
      <c r="J968" s="50">
        <v>42051</v>
      </c>
      <c r="K968" s="42" t="s">
        <v>2491</v>
      </c>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c r="AP968" s="40"/>
      <c r="AQ968" s="40"/>
      <c r="AR968" s="40"/>
      <c r="AS968" s="40"/>
      <c r="AT968" s="40"/>
      <c r="AU968" s="40"/>
      <c r="AV968" s="40"/>
      <c r="AW968" s="40"/>
      <c r="AX968" s="40"/>
      <c r="AY968" s="40"/>
      <c r="AZ968" s="40"/>
      <c r="BA968" s="40"/>
      <c r="BB968" s="40"/>
      <c r="BC968" s="40"/>
      <c r="BD968" s="40"/>
      <c r="BE968" s="40"/>
      <c r="BF968" s="40"/>
      <c r="BG968" s="40"/>
      <c r="BH968" s="40"/>
      <c r="BI968" s="40"/>
      <c r="BJ968" s="40"/>
      <c r="BK968" s="40"/>
      <c r="BL968" s="40"/>
      <c r="BM968" s="40"/>
      <c r="BN968" s="40"/>
      <c r="BO968" s="40"/>
      <c r="BP968" s="40"/>
      <c r="BQ968" s="40"/>
      <c r="BR968" s="40"/>
      <c r="BS968" s="40"/>
      <c r="BT968" s="40"/>
      <c r="BU968" s="40"/>
      <c r="BV968" s="40"/>
      <c r="BW968" s="40"/>
      <c r="BX968" s="40"/>
      <c r="BY968" s="40"/>
      <c r="BZ968" s="40"/>
      <c r="CA968" s="40"/>
      <c r="CB968" s="40"/>
      <c r="CC968" s="40"/>
      <c r="CD968" s="40"/>
      <c r="CE968" s="40"/>
      <c r="CF968" s="40"/>
      <c r="CG968" s="40"/>
      <c r="CH968" s="40"/>
      <c r="CI968" s="40"/>
      <c r="CJ968" s="40"/>
      <c r="CK968" s="40"/>
      <c r="CL968" s="40"/>
      <c r="CM968" s="40"/>
      <c r="CN968" s="40"/>
      <c r="CO968" s="40"/>
      <c r="CP968" s="40"/>
      <c r="CQ968" s="40"/>
      <c r="CR968" s="40"/>
      <c r="CS968" s="40"/>
      <c r="CT968" s="40"/>
      <c r="CU968" s="40"/>
      <c r="CV968" s="40"/>
      <c r="CW968" s="40"/>
      <c r="CX968" s="40"/>
      <c r="CY968" s="40"/>
      <c r="CZ968" s="40"/>
      <c r="DA968" s="40"/>
      <c r="DB968" s="40"/>
      <c r="DC968" s="40"/>
      <c r="DD968" s="40"/>
      <c r="DE968" s="40"/>
      <c r="DF968" s="40"/>
      <c r="DG968" s="40"/>
      <c r="DH968" s="40"/>
      <c r="DI968" s="40"/>
      <c r="DJ968" s="40"/>
      <c r="DK968" s="40"/>
      <c r="DL968" s="40"/>
      <c r="DM968" s="40"/>
      <c r="DN968" s="40"/>
      <c r="DO968" s="40"/>
      <c r="DP968" s="40"/>
      <c r="DQ968" s="40"/>
      <c r="DR968" s="40"/>
      <c r="DS968" s="40"/>
      <c r="DT968" s="40"/>
      <c r="DU968" s="40"/>
      <c r="DV968" s="40"/>
      <c r="DW968" s="40"/>
      <c r="DX968" s="40"/>
      <c r="DY968" s="40"/>
      <c r="DZ968" s="40"/>
      <c r="EA968" s="40"/>
      <c r="EB968" s="40"/>
      <c r="EC968" s="40"/>
      <c r="ED968" s="40"/>
      <c r="EE968" s="40"/>
      <c r="EF968" s="40"/>
      <c r="EG968" s="40"/>
      <c r="EH968" s="40"/>
      <c r="EI968" s="40"/>
      <c r="EJ968" s="40"/>
      <c r="EK968" s="40"/>
      <c r="EL968" s="40"/>
      <c r="EM968" s="40"/>
      <c r="EN968" s="40"/>
      <c r="EO968" s="40"/>
      <c r="EP968" s="40"/>
      <c r="EQ968" s="40"/>
      <c r="ER968" s="40"/>
      <c r="ES968" s="40"/>
      <c r="ET968" s="40"/>
      <c r="EU968" s="40"/>
      <c r="EV968" s="40"/>
      <c r="EW968" s="40"/>
      <c r="EX968" s="40"/>
      <c r="EY968" s="40"/>
      <c r="EZ968" s="40"/>
      <c r="FA968" s="40"/>
      <c r="FB968" s="40"/>
      <c r="FC968" s="40"/>
      <c r="FD968" s="40"/>
      <c r="FE968" s="40"/>
      <c r="FF968" s="40"/>
      <c r="FG968" s="40"/>
      <c r="FH968" s="40"/>
      <c r="FI968" s="40"/>
      <c r="FJ968" s="40"/>
      <c r="FK968" s="40"/>
      <c r="FL968" s="40"/>
      <c r="FM968" s="40"/>
      <c r="FN968" s="40"/>
      <c r="FO968" s="40"/>
      <c r="FP968" s="40"/>
      <c r="FQ968" s="40"/>
      <c r="FR968" s="40"/>
      <c r="FS968" s="40"/>
      <c r="FT968" s="40"/>
      <c r="FU968" s="40"/>
      <c r="FV968" s="40"/>
      <c r="FW968" s="40"/>
      <c r="FX968" s="40"/>
      <c r="FY968" s="40"/>
      <c r="FZ968" s="40"/>
      <c r="GA968" s="40"/>
      <c r="GB968" s="40"/>
      <c r="GC968" s="40"/>
      <c r="GD968" s="40"/>
      <c r="GE968" s="40"/>
      <c r="GF968" s="40"/>
      <c r="GG968" s="40"/>
      <c r="GH968" s="40"/>
      <c r="GI968" s="40"/>
      <c r="GJ968" s="40"/>
      <c r="GK968" s="40"/>
      <c r="GL968" s="40"/>
      <c r="GM968" s="40"/>
      <c r="GN968" s="40"/>
      <c r="GO968" s="40"/>
      <c r="GP968" s="40"/>
      <c r="GQ968" s="40"/>
      <c r="GR968" s="40"/>
      <c r="GS968" s="40"/>
      <c r="GT968" s="40"/>
      <c r="GU968" s="40"/>
      <c r="GV968" s="40"/>
      <c r="GW968" s="40"/>
      <c r="GX968" s="40"/>
      <c r="GY968" s="40"/>
      <c r="GZ968" s="40"/>
      <c r="HA968" s="40"/>
      <c r="HB968" s="40"/>
      <c r="HC968" s="40"/>
      <c r="HD968" s="40"/>
      <c r="HE968" s="40"/>
      <c r="HF968" s="40"/>
      <c r="HG968" s="40"/>
      <c r="HH968" s="40"/>
      <c r="HI968" s="40"/>
      <c r="HJ968" s="40"/>
      <c r="HK968" s="40"/>
      <c r="HL968" s="40"/>
      <c r="HM968" s="40"/>
      <c r="HN968" s="40"/>
      <c r="HO968" s="40"/>
      <c r="HP968" s="40"/>
      <c r="HQ968" s="40"/>
      <c r="HR968" s="40"/>
      <c r="HS968" s="40"/>
      <c r="HT968" s="40"/>
      <c r="HU968" s="40"/>
      <c r="HV968" s="40"/>
      <c r="HW968" s="40"/>
      <c r="HX968" s="40"/>
      <c r="HY968" s="40"/>
      <c r="HZ968" s="40"/>
      <c r="IA968" s="40"/>
      <c r="IB968" s="44"/>
      <c r="IC968" s="40"/>
      <c r="ID968" s="40"/>
      <c r="IE968" s="40"/>
      <c r="IF968" s="40"/>
      <c r="IG968" s="40"/>
      <c r="IH968" s="40"/>
      <c r="II968" s="40"/>
    </row>
    <row r="969" spans="2:256" s="39" customFormat="1" ht="47.25" x14ac:dyDescent="0.25">
      <c r="B969" s="177"/>
      <c r="C969" s="34">
        <v>335</v>
      </c>
      <c r="D969" s="46" t="s">
        <v>2985</v>
      </c>
      <c r="E969" s="41" t="s">
        <v>660</v>
      </c>
      <c r="F969" s="47" t="s">
        <v>661</v>
      </c>
      <c r="G969" s="42" t="s">
        <v>4447</v>
      </c>
      <c r="H969" s="152">
        <v>42011</v>
      </c>
      <c r="I969" s="142">
        <v>67416</v>
      </c>
      <c r="J969" s="50">
        <v>42052</v>
      </c>
      <c r="K969" s="42" t="s">
        <v>2492</v>
      </c>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c r="AK969" s="40"/>
      <c r="AL969" s="40"/>
      <c r="AM969" s="40"/>
      <c r="AN969" s="40"/>
      <c r="AO969" s="40"/>
      <c r="AP969" s="40"/>
      <c r="AQ969" s="40"/>
      <c r="AR969" s="40"/>
      <c r="AS969" s="40"/>
      <c r="AT969" s="40"/>
      <c r="AU969" s="40"/>
      <c r="AV969" s="40"/>
      <c r="AW969" s="40"/>
      <c r="AX969" s="40"/>
      <c r="AY969" s="40"/>
      <c r="AZ969" s="40"/>
      <c r="BA969" s="40"/>
      <c r="BB969" s="40"/>
      <c r="BC969" s="40"/>
      <c r="BD969" s="40"/>
      <c r="BE969" s="40"/>
      <c r="BF969" s="40"/>
      <c r="BG969" s="40"/>
      <c r="BH969" s="40"/>
      <c r="BI969" s="40"/>
      <c r="BJ969" s="40"/>
      <c r="BK969" s="40"/>
      <c r="BL969" s="40"/>
      <c r="BM969" s="40"/>
      <c r="BN969" s="40"/>
      <c r="BO969" s="40"/>
      <c r="BP969" s="40"/>
      <c r="BQ969" s="40"/>
      <c r="BR969" s="40"/>
      <c r="BS969" s="40"/>
      <c r="BT969" s="40"/>
      <c r="BU969" s="40"/>
      <c r="BV969" s="40"/>
      <c r="BW969" s="40"/>
      <c r="BX969" s="40"/>
      <c r="BY969" s="40"/>
      <c r="BZ969" s="40"/>
      <c r="CA969" s="40"/>
      <c r="CB969" s="40"/>
      <c r="CC969" s="40"/>
      <c r="CD969" s="40"/>
      <c r="CE969" s="40"/>
      <c r="CF969" s="40"/>
      <c r="CG969" s="40"/>
      <c r="CH969" s="40"/>
      <c r="CI969" s="40"/>
      <c r="CJ969" s="40"/>
      <c r="CK969" s="40"/>
      <c r="CL969" s="40"/>
      <c r="CM969" s="40"/>
      <c r="CN969" s="40"/>
      <c r="CO969" s="40"/>
      <c r="CP969" s="40"/>
      <c r="CQ969" s="40"/>
      <c r="CR969" s="40"/>
      <c r="CS969" s="40"/>
      <c r="CT969" s="40"/>
      <c r="CU969" s="40"/>
      <c r="CV969" s="40"/>
      <c r="CW969" s="40"/>
      <c r="CX969" s="40"/>
      <c r="CY969" s="40"/>
      <c r="CZ969" s="40"/>
      <c r="DA969" s="40"/>
      <c r="DB969" s="40"/>
      <c r="DC969" s="40"/>
      <c r="DD969" s="40"/>
      <c r="DE969" s="40"/>
      <c r="DF969" s="40"/>
      <c r="DG969" s="40"/>
      <c r="DH969" s="40"/>
      <c r="DI969" s="40"/>
      <c r="DJ969" s="40"/>
      <c r="DK969" s="40"/>
      <c r="DL969" s="40"/>
      <c r="DM969" s="40"/>
      <c r="DN969" s="40"/>
      <c r="DO969" s="40"/>
      <c r="DP969" s="40"/>
      <c r="DQ969" s="40"/>
      <c r="DR969" s="40"/>
      <c r="DS969" s="40"/>
      <c r="DT969" s="40"/>
      <c r="DU969" s="40"/>
      <c r="DV969" s="40"/>
      <c r="DW969" s="40"/>
      <c r="DX969" s="40"/>
      <c r="DY969" s="40"/>
      <c r="DZ969" s="40"/>
      <c r="EA969" s="40"/>
      <c r="EB969" s="40"/>
      <c r="EC969" s="40"/>
      <c r="ED969" s="40"/>
      <c r="EE969" s="40"/>
      <c r="EF969" s="40"/>
      <c r="EG969" s="40"/>
      <c r="EH969" s="40"/>
      <c r="EI969" s="40"/>
      <c r="EJ969" s="40"/>
      <c r="EK969" s="40"/>
      <c r="EL969" s="40"/>
      <c r="EM969" s="40"/>
      <c r="EN969" s="40"/>
      <c r="EO969" s="40"/>
      <c r="EP969" s="40"/>
      <c r="EQ969" s="40"/>
      <c r="ER969" s="40"/>
      <c r="ES969" s="40"/>
      <c r="ET969" s="40"/>
      <c r="EU969" s="40"/>
      <c r="EV969" s="40"/>
      <c r="EW969" s="40"/>
      <c r="EX969" s="40"/>
      <c r="EY969" s="40"/>
      <c r="EZ969" s="40"/>
      <c r="FA969" s="40"/>
      <c r="FB969" s="40"/>
      <c r="FC969" s="40"/>
      <c r="FD969" s="40"/>
      <c r="FE969" s="40"/>
      <c r="FF969" s="40"/>
      <c r="FG969" s="40"/>
      <c r="FH969" s="40"/>
      <c r="FI969" s="40"/>
      <c r="FJ969" s="40"/>
      <c r="FK969" s="40"/>
      <c r="FL969" s="40"/>
      <c r="FM969" s="40"/>
      <c r="FN969" s="40"/>
      <c r="FO969" s="40"/>
      <c r="FP969" s="40"/>
      <c r="FQ969" s="40"/>
      <c r="FR969" s="40"/>
      <c r="FS969" s="40"/>
      <c r="FT969" s="40"/>
      <c r="FU969" s="40"/>
      <c r="FV969" s="40"/>
      <c r="FW969" s="40"/>
      <c r="FX969" s="40"/>
      <c r="FY969" s="40"/>
      <c r="FZ969" s="40"/>
      <c r="GA969" s="40"/>
      <c r="GB969" s="40"/>
      <c r="GC969" s="40"/>
      <c r="GD969" s="40"/>
      <c r="GE969" s="40"/>
      <c r="GF969" s="40"/>
      <c r="GG969" s="40"/>
      <c r="GH969" s="40"/>
      <c r="GI969" s="40"/>
      <c r="GJ969" s="40"/>
      <c r="GK969" s="40"/>
      <c r="GL969" s="40"/>
      <c r="GM969" s="40"/>
      <c r="GN969" s="40"/>
      <c r="GO969" s="40"/>
      <c r="GP969" s="40"/>
      <c r="GQ969" s="40"/>
      <c r="GR969" s="40"/>
      <c r="GS969" s="40"/>
      <c r="GT969" s="40"/>
      <c r="GU969" s="40"/>
      <c r="GV969" s="40"/>
      <c r="GW969" s="40"/>
      <c r="GX969" s="40"/>
      <c r="GY969" s="40"/>
      <c r="GZ969" s="40"/>
      <c r="HA969" s="40"/>
      <c r="HB969" s="40"/>
      <c r="HC969" s="40"/>
      <c r="HD969" s="40"/>
      <c r="HE969" s="40"/>
      <c r="HF969" s="40"/>
      <c r="HG969" s="40"/>
      <c r="HH969" s="40"/>
      <c r="HI969" s="40"/>
      <c r="HJ969" s="40"/>
      <c r="HK969" s="40"/>
      <c r="HL969" s="40"/>
      <c r="HM969" s="40"/>
      <c r="HN969" s="40"/>
      <c r="HO969" s="40"/>
      <c r="HP969" s="40"/>
      <c r="HQ969" s="40"/>
      <c r="HR969" s="40"/>
      <c r="HS969" s="40"/>
      <c r="HT969" s="40"/>
      <c r="HU969" s="40"/>
      <c r="HV969" s="40"/>
      <c r="HW969" s="40"/>
      <c r="HX969" s="40"/>
      <c r="HY969" s="40"/>
      <c r="HZ969" s="40"/>
      <c r="IA969" s="40"/>
      <c r="IB969" s="40"/>
      <c r="IC969" s="40"/>
      <c r="ID969" s="40"/>
      <c r="IE969" s="40"/>
      <c r="IF969" s="40"/>
      <c r="IG969" s="40"/>
      <c r="IH969" s="40"/>
      <c r="II969" s="40"/>
    </row>
    <row r="970" spans="2:256" s="39" customFormat="1" ht="110.25" x14ac:dyDescent="0.25">
      <c r="B970" s="177"/>
      <c r="C970" s="34">
        <v>336</v>
      </c>
      <c r="D970" s="46" t="s">
        <v>3034</v>
      </c>
      <c r="E970" s="41" t="s">
        <v>12</v>
      </c>
      <c r="F970" s="47" t="s">
        <v>455</v>
      </c>
      <c r="G970" s="48" t="s">
        <v>456</v>
      </c>
      <c r="H970" s="49">
        <v>41239</v>
      </c>
      <c r="I970" s="142">
        <v>473800</v>
      </c>
      <c r="J970" s="50">
        <v>42053</v>
      </c>
      <c r="K970" s="42" t="s">
        <v>2493</v>
      </c>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c r="AK970" s="40"/>
      <c r="AL970" s="40"/>
      <c r="AM970" s="40"/>
      <c r="AN970" s="40"/>
      <c r="AO970" s="40"/>
      <c r="AP970" s="40"/>
      <c r="AQ970" s="40"/>
      <c r="AR970" s="40"/>
      <c r="AS970" s="40"/>
      <c r="AT970" s="40"/>
      <c r="AU970" s="40"/>
      <c r="AV970" s="40"/>
      <c r="AW970" s="40"/>
      <c r="AX970" s="40"/>
      <c r="AY970" s="40"/>
      <c r="AZ970" s="40"/>
      <c r="BA970" s="40"/>
      <c r="BB970" s="40"/>
      <c r="BC970" s="40"/>
      <c r="BD970" s="40"/>
      <c r="BE970" s="40"/>
      <c r="BF970" s="40"/>
      <c r="BG970" s="40"/>
      <c r="BH970" s="40"/>
      <c r="BI970" s="40"/>
      <c r="BJ970" s="40"/>
      <c r="BK970" s="40"/>
      <c r="BL970" s="40"/>
      <c r="BM970" s="40"/>
      <c r="BN970" s="40"/>
      <c r="BO970" s="40"/>
      <c r="BP970" s="40"/>
      <c r="BQ970" s="40"/>
      <c r="BR970" s="40"/>
      <c r="BS970" s="40"/>
      <c r="BT970" s="40"/>
      <c r="BU970" s="40"/>
      <c r="BV970" s="40"/>
      <c r="BW970" s="40"/>
      <c r="BX970" s="40"/>
      <c r="BY970" s="40"/>
      <c r="BZ970" s="40"/>
      <c r="CA970" s="40"/>
      <c r="CB970" s="40"/>
      <c r="CC970" s="40"/>
      <c r="CD970" s="40"/>
      <c r="CE970" s="40"/>
      <c r="CF970" s="40"/>
      <c r="CG970" s="40"/>
      <c r="CH970" s="40"/>
      <c r="CI970" s="40"/>
      <c r="CJ970" s="40"/>
      <c r="CK970" s="40"/>
      <c r="CL970" s="40"/>
      <c r="CM970" s="40"/>
      <c r="CN970" s="40"/>
      <c r="CO970" s="40"/>
      <c r="CP970" s="40"/>
      <c r="CQ970" s="40"/>
      <c r="CR970" s="40"/>
      <c r="CS970" s="40"/>
      <c r="CT970" s="40"/>
      <c r="CU970" s="40"/>
      <c r="CV970" s="40"/>
      <c r="CW970" s="40"/>
      <c r="CX970" s="40"/>
      <c r="CY970" s="40"/>
      <c r="CZ970" s="40"/>
      <c r="DA970" s="40"/>
      <c r="DB970" s="40"/>
      <c r="DC970" s="40"/>
      <c r="DD970" s="40"/>
      <c r="DE970" s="40"/>
      <c r="DF970" s="40"/>
      <c r="DG970" s="40"/>
      <c r="DH970" s="40"/>
      <c r="DI970" s="40"/>
      <c r="DJ970" s="40"/>
      <c r="DK970" s="40"/>
      <c r="DL970" s="40"/>
      <c r="DM970" s="40"/>
      <c r="DN970" s="40"/>
      <c r="DO970" s="40"/>
      <c r="DP970" s="40"/>
      <c r="DQ970" s="40"/>
      <c r="DR970" s="40"/>
      <c r="DS970" s="40"/>
      <c r="DT970" s="40"/>
      <c r="DU970" s="40"/>
      <c r="DV970" s="40"/>
      <c r="DW970" s="40"/>
      <c r="DX970" s="40"/>
      <c r="DY970" s="40"/>
      <c r="DZ970" s="40"/>
      <c r="EA970" s="40"/>
      <c r="EB970" s="40"/>
      <c r="EC970" s="40"/>
      <c r="ED970" s="40"/>
      <c r="EE970" s="40"/>
      <c r="EF970" s="40"/>
      <c r="EG970" s="40"/>
      <c r="EH970" s="40"/>
      <c r="EI970" s="40"/>
      <c r="EJ970" s="40"/>
      <c r="EK970" s="40"/>
      <c r="EL970" s="40"/>
      <c r="EM970" s="40"/>
      <c r="EN970" s="40"/>
      <c r="EO970" s="40"/>
      <c r="EP970" s="40"/>
      <c r="EQ970" s="40"/>
      <c r="ER970" s="40"/>
      <c r="ES970" s="40"/>
      <c r="ET970" s="40"/>
      <c r="EU970" s="40"/>
      <c r="EV970" s="40"/>
      <c r="EW970" s="40"/>
      <c r="EX970" s="40"/>
      <c r="EY970" s="40"/>
      <c r="EZ970" s="40"/>
      <c r="FA970" s="40"/>
      <c r="FB970" s="40"/>
      <c r="FC970" s="40"/>
      <c r="FD970" s="40"/>
      <c r="FE970" s="40"/>
      <c r="FF970" s="40"/>
      <c r="FG970" s="40"/>
      <c r="FH970" s="40"/>
      <c r="FI970" s="40"/>
      <c r="FJ970" s="40"/>
      <c r="FK970" s="40"/>
      <c r="FL970" s="40"/>
      <c r="FM970" s="40"/>
      <c r="FN970" s="40"/>
      <c r="FO970" s="40"/>
      <c r="FP970" s="40"/>
      <c r="FQ970" s="40"/>
      <c r="FR970" s="40"/>
      <c r="FS970" s="40"/>
      <c r="FT970" s="40"/>
      <c r="FU970" s="40"/>
      <c r="FV970" s="40"/>
      <c r="FW970" s="40"/>
      <c r="FX970" s="40"/>
      <c r="FY970" s="40"/>
      <c r="FZ970" s="40"/>
      <c r="GA970" s="40"/>
      <c r="GB970" s="40"/>
      <c r="GC970" s="40"/>
      <c r="GD970" s="40"/>
      <c r="GE970" s="40"/>
      <c r="GF970" s="40"/>
      <c r="GG970" s="40"/>
      <c r="GH970" s="40"/>
      <c r="GI970" s="40"/>
      <c r="GJ970" s="40"/>
      <c r="GK970" s="40"/>
      <c r="GL970" s="40"/>
      <c r="GM970" s="40"/>
      <c r="GN970" s="40"/>
      <c r="GO970" s="40"/>
      <c r="GP970" s="40"/>
      <c r="GQ970" s="40"/>
      <c r="GR970" s="40"/>
      <c r="GS970" s="40"/>
      <c r="GT970" s="40"/>
      <c r="GU970" s="40"/>
      <c r="GV970" s="40"/>
      <c r="GW970" s="40"/>
      <c r="GX970" s="40"/>
      <c r="GY970" s="40"/>
      <c r="GZ970" s="40"/>
      <c r="HA970" s="40"/>
      <c r="HB970" s="40"/>
      <c r="HC970" s="40"/>
      <c r="HD970" s="40"/>
      <c r="HE970" s="40"/>
      <c r="HF970" s="40"/>
      <c r="HG970" s="40"/>
      <c r="HH970" s="40"/>
      <c r="HI970" s="40"/>
      <c r="HJ970" s="40"/>
      <c r="HK970" s="40"/>
      <c r="HL970" s="40"/>
      <c r="HM970" s="40"/>
      <c r="HN970" s="40"/>
      <c r="HO970" s="40"/>
      <c r="HP970" s="40"/>
      <c r="HQ970" s="40"/>
      <c r="HR970" s="40"/>
      <c r="HS970" s="40"/>
      <c r="HT970" s="40"/>
      <c r="HU970" s="40"/>
      <c r="HV970" s="40"/>
      <c r="HW970" s="40"/>
      <c r="HX970" s="40"/>
      <c r="HY970" s="40"/>
      <c r="HZ970" s="40"/>
      <c r="IA970" s="40"/>
      <c r="IB970" s="44"/>
      <c r="IC970" s="40"/>
      <c r="ID970" s="40"/>
      <c r="IE970" s="40"/>
      <c r="IF970" s="40"/>
      <c r="IG970" s="40"/>
      <c r="IH970" s="40"/>
      <c r="II970" s="40"/>
    </row>
    <row r="971" spans="2:256" s="39" customFormat="1" ht="63" x14ac:dyDescent="0.25">
      <c r="B971" s="177"/>
      <c r="C971" s="34">
        <v>337</v>
      </c>
      <c r="D971" s="35" t="s">
        <v>3016</v>
      </c>
      <c r="E971" s="35" t="s">
        <v>1885</v>
      </c>
      <c r="F971" s="35" t="s">
        <v>1872</v>
      </c>
      <c r="G971" s="35" t="s">
        <v>4448</v>
      </c>
      <c r="H971" s="37">
        <v>42054</v>
      </c>
      <c r="I971" s="133">
        <v>40086</v>
      </c>
      <c r="J971" s="38">
        <v>42054</v>
      </c>
      <c r="K971" s="42" t="s">
        <v>2494</v>
      </c>
      <c r="L971" s="44"/>
      <c r="M971" s="44"/>
      <c r="N971" s="44"/>
      <c r="O971" s="44"/>
      <c r="P971" s="44"/>
      <c r="Q971" s="44"/>
      <c r="R971" s="44"/>
      <c r="S971" s="44"/>
      <c r="T971" s="44"/>
      <c r="U971" s="44"/>
      <c r="V971" s="44"/>
      <c r="W971" s="44"/>
      <c r="X971" s="44"/>
      <c r="Y971" s="44"/>
      <c r="Z971" s="44"/>
      <c r="AA971" s="44"/>
      <c r="AB971" s="44"/>
      <c r="AC971" s="44"/>
      <c r="AD971" s="44"/>
      <c r="AE971" s="44"/>
      <c r="AF971" s="44"/>
      <c r="AG971" s="44"/>
      <c r="AH971" s="44"/>
      <c r="AI971" s="44"/>
      <c r="AJ971" s="44"/>
      <c r="AK971" s="44"/>
      <c r="AL971" s="44"/>
      <c r="AM971" s="44"/>
      <c r="AN971" s="44"/>
      <c r="AO971" s="44"/>
      <c r="AP971" s="44"/>
      <c r="AQ971" s="44"/>
      <c r="AR971" s="44"/>
      <c r="AS971" s="44"/>
      <c r="AT971" s="44"/>
      <c r="AU971" s="44"/>
      <c r="AV971" s="44"/>
      <c r="AW971" s="44"/>
      <c r="AX971" s="44"/>
      <c r="AY971" s="44"/>
      <c r="AZ971" s="44"/>
      <c r="BA971" s="44"/>
      <c r="BB971" s="44"/>
      <c r="BC971" s="44"/>
      <c r="BD971" s="44"/>
      <c r="BE971" s="44"/>
      <c r="BF971" s="44"/>
      <c r="BG971" s="44"/>
      <c r="BH971" s="44"/>
      <c r="BI971" s="44"/>
      <c r="BJ971" s="44"/>
      <c r="BK971" s="44"/>
      <c r="BL971" s="44"/>
      <c r="BM971" s="44"/>
      <c r="BN971" s="44"/>
      <c r="BO971" s="44"/>
      <c r="BP971" s="44"/>
      <c r="BQ971" s="44"/>
      <c r="BR971" s="44"/>
      <c r="BS971" s="44"/>
      <c r="BT971" s="44"/>
      <c r="BU971" s="44"/>
      <c r="BV971" s="44"/>
      <c r="BW971" s="44"/>
      <c r="BX971" s="44"/>
      <c r="BY971" s="44"/>
      <c r="BZ971" s="44"/>
      <c r="CA971" s="44"/>
      <c r="CB971" s="44"/>
      <c r="CC971" s="44"/>
      <c r="CD971" s="44"/>
      <c r="CE971" s="44"/>
      <c r="CF971" s="44"/>
      <c r="CG971" s="44"/>
      <c r="CH971" s="44"/>
      <c r="CI971" s="44"/>
      <c r="CJ971" s="44"/>
      <c r="CK971" s="44"/>
      <c r="CL971" s="44"/>
      <c r="CM971" s="44"/>
      <c r="CN971" s="44"/>
      <c r="CO971" s="44"/>
      <c r="CP971" s="44"/>
      <c r="CQ971" s="44"/>
      <c r="CR971" s="44"/>
      <c r="CS971" s="44"/>
      <c r="CT971" s="44"/>
      <c r="CU971" s="44"/>
      <c r="CV971" s="44"/>
      <c r="CW971" s="44"/>
      <c r="CX971" s="44"/>
      <c r="CY971" s="44"/>
      <c r="CZ971" s="44"/>
      <c r="DA971" s="44"/>
      <c r="DB971" s="44"/>
      <c r="DC971" s="44"/>
      <c r="DD971" s="44"/>
      <c r="DE971" s="44"/>
      <c r="DF971" s="44"/>
      <c r="DG971" s="44"/>
      <c r="DH971" s="44"/>
      <c r="DI971" s="44"/>
      <c r="DJ971" s="44"/>
      <c r="DK971" s="44"/>
      <c r="DL971" s="44"/>
      <c r="DM971" s="44"/>
      <c r="DN971" s="44"/>
      <c r="DO971" s="44"/>
      <c r="DP971" s="44"/>
      <c r="DQ971" s="44"/>
      <c r="DR971" s="44"/>
      <c r="DS971" s="44"/>
      <c r="DT971" s="44"/>
      <c r="DU971" s="44"/>
      <c r="DV971" s="44"/>
      <c r="DW971" s="44"/>
      <c r="DX971" s="44"/>
      <c r="DY971" s="44"/>
      <c r="DZ971" s="44"/>
      <c r="EA971" s="44"/>
      <c r="EB971" s="44"/>
      <c r="EC971" s="44"/>
      <c r="ED971" s="44"/>
      <c r="EE971" s="44"/>
      <c r="EF971" s="44"/>
      <c r="EG971" s="44"/>
      <c r="EH971" s="44"/>
      <c r="EI971" s="44"/>
      <c r="EJ971" s="44"/>
      <c r="EK971" s="44"/>
      <c r="EL971" s="44"/>
      <c r="EM971" s="44"/>
      <c r="EN971" s="44"/>
      <c r="EO971" s="44"/>
      <c r="EP971" s="44"/>
      <c r="EQ971" s="44"/>
      <c r="ER971" s="44"/>
      <c r="ES971" s="44"/>
      <c r="ET971" s="44"/>
      <c r="EU971" s="44"/>
      <c r="EV971" s="44"/>
      <c r="EW971" s="44"/>
      <c r="EX971" s="44"/>
      <c r="EY971" s="44"/>
      <c r="EZ971" s="44"/>
      <c r="FA971" s="44"/>
      <c r="FB971" s="44"/>
      <c r="FC971" s="44"/>
      <c r="FD971" s="44"/>
      <c r="FE971" s="44"/>
      <c r="FF971" s="44"/>
      <c r="FG971" s="44"/>
      <c r="FH971" s="44"/>
      <c r="FI971" s="44"/>
      <c r="FJ971" s="44"/>
      <c r="FK971" s="44"/>
      <c r="FL971" s="44"/>
      <c r="FM971" s="44"/>
      <c r="FN971" s="44"/>
      <c r="FO971" s="44"/>
      <c r="FP971" s="44"/>
      <c r="FQ971" s="44"/>
      <c r="FR971" s="44"/>
      <c r="FS971" s="44"/>
      <c r="FT971" s="44"/>
      <c r="FU971" s="44"/>
      <c r="FV971" s="44"/>
      <c r="FW971" s="44"/>
      <c r="FX971" s="44"/>
      <c r="FY971" s="44"/>
      <c r="FZ971" s="44"/>
      <c r="GA971" s="44"/>
      <c r="GB971" s="44"/>
      <c r="GC971" s="44"/>
      <c r="GD971" s="44"/>
      <c r="GE971" s="44"/>
      <c r="GF971" s="44"/>
      <c r="GG971" s="44"/>
      <c r="GH971" s="44"/>
      <c r="GI971" s="44"/>
      <c r="GJ971" s="44"/>
      <c r="GK971" s="44"/>
      <c r="GL971" s="44"/>
      <c r="GM971" s="44"/>
      <c r="GN971" s="44"/>
      <c r="GO971" s="44"/>
      <c r="GP971" s="44"/>
      <c r="GQ971" s="44"/>
      <c r="GR971" s="44"/>
      <c r="GS971" s="44"/>
      <c r="GT971" s="44"/>
      <c r="GU971" s="44"/>
      <c r="GV971" s="44"/>
      <c r="GW971" s="44"/>
      <c r="GX971" s="44"/>
      <c r="GY971" s="44"/>
      <c r="GZ971" s="44"/>
      <c r="HA971" s="44"/>
      <c r="HB971" s="44"/>
      <c r="HC971" s="44"/>
      <c r="HD971" s="44"/>
      <c r="HE971" s="44"/>
      <c r="HF971" s="44"/>
      <c r="HG971" s="44"/>
      <c r="HH971" s="44"/>
      <c r="HI971" s="44"/>
      <c r="HJ971" s="44"/>
      <c r="HK971" s="44"/>
      <c r="HL971" s="44"/>
      <c r="HM971" s="44"/>
      <c r="HN971" s="44"/>
      <c r="HO971" s="44"/>
      <c r="HP971" s="44"/>
      <c r="HQ971" s="44"/>
      <c r="HR971" s="44"/>
      <c r="HS971" s="44"/>
      <c r="HT971" s="44"/>
      <c r="HU971" s="44"/>
      <c r="HV971" s="44"/>
      <c r="HW971" s="44"/>
      <c r="HX971" s="44"/>
      <c r="HY971" s="44"/>
      <c r="HZ971" s="44"/>
      <c r="IA971" s="44"/>
      <c r="IB971" s="40"/>
      <c r="IC971" s="40"/>
      <c r="ID971" s="40"/>
      <c r="IE971" s="40"/>
      <c r="IF971" s="40"/>
      <c r="IG971" s="40"/>
      <c r="IH971" s="40"/>
      <c r="II971" s="40"/>
    </row>
    <row r="972" spans="2:256" s="39" customFormat="1" ht="63" x14ac:dyDescent="0.25">
      <c r="B972" s="177"/>
      <c r="C972" s="34">
        <v>338</v>
      </c>
      <c r="D972" s="35" t="s">
        <v>3017</v>
      </c>
      <c r="E972" s="35" t="s">
        <v>1885</v>
      </c>
      <c r="F972" s="35" t="s">
        <v>1843</v>
      </c>
      <c r="G972" s="35" t="s">
        <v>4449</v>
      </c>
      <c r="H972" s="37">
        <v>42054</v>
      </c>
      <c r="I972" s="133">
        <v>111869</v>
      </c>
      <c r="J972" s="38">
        <v>42054</v>
      </c>
      <c r="K972" s="42" t="s">
        <v>2495</v>
      </c>
      <c r="L972" s="44"/>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c r="AP972" s="44"/>
      <c r="AQ972" s="44"/>
      <c r="AR972" s="44"/>
      <c r="AS972" s="44"/>
      <c r="AT972" s="44"/>
      <c r="AU972" s="44"/>
      <c r="AV972" s="44"/>
      <c r="AW972" s="44"/>
      <c r="AX972" s="44"/>
      <c r="AY972" s="44"/>
      <c r="AZ972" s="44"/>
      <c r="BA972" s="44"/>
      <c r="BB972" s="44"/>
      <c r="BC972" s="44"/>
      <c r="BD972" s="44"/>
      <c r="BE972" s="44"/>
      <c r="BF972" s="44"/>
      <c r="BG972" s="44"/>
      <c r="BH972" s="44"/>
      <c r="BI972" s="44"/>
      <c r="BJ972" s="44"/>
      <c r="BK972" s="44"/>
      <c r="BL972" s="44"/>
      <c r="BM972" s="44"/>
      <c r="BN972" s="44"/>
      <c r="BO972" s="44"/>
      <c r="BP972" s="44"/>
      <c r="BQ972" s="44"/>
      <c r="BR972" s="44"/>
      <c r="BS972" s="44"/>
      <c r="BT972" s="44"/>
      <c r="BU972" s="44"/>
      <c r="BV972" s="44"/>
      <c r="BW972" s="44"/>
      <c r="BX972" s="44"/>
      <c r="BY972" s="44"/>
      <c r="BZ972" s="44"/>
      <c r="CA972" s="44"/>
      <c r="CB972" s="44"/>
      <c r="CC972" s="44"/>
      <c r="CD972" s="44"/>
      <c r="CE972" s="44"/>
      <c r="CF972" s="44"/>
      <c r="CG972" s="44"/>
      <c r="CH972" s="44"/>
      <c r="CI972" s="44"/>
      <c r="CJ972" s="44"/>
      <c r="CK972" s="44"/>
      <c r="CL972" s="44"/>
      <c r="CM972" s="44"/>
      <c r="CN972" s="44"/>
      <c r="CO972" s="44"/>
      <c r="CP972" s="44"/>
      <c r="CQ972" s="44"/>
      <c r="CR972" s="44"/>
      <c r="CS972" s="44"/>
      <c r="CT972" s="44"/>
      <c r="CU972" s="44"/>
      <c r="CV972" s="44"/>
      <c r="CW972" s="44"/>
      <c r="CX972" s="44"/>
      <c r="CY972" s="44"/>
      <c r="CZ972" s="44"/>
      <c r="DA972" s="44"/>
      <c r="DB972" s="44"/>
      <c r="DC972" s="44"/>
      <c r="DD972" s="44"/>
      <c r="DE972" s="44"/>
      <c r="DF972" s="44"/>
      <c r="DG972" s="44"/>
      <c r="DH972" s="44"/>
      <c r="DI972" s="44"/>
      <c r="DJ972" s="44"/>
      <c r="DK972" s="44"/>
      <c r="DL972" s="44"/>
      <c r="DM972" s="44"/>
      <c r="DN972" s="44"/>
      <c r="DO972" s="44"/>
      <c r="DP972" s="44"/>
      <c r="DQ972" s="44"/>
      <c r="DR972" s="44"/>
      <c r="DS972" s="44"/>
      <c r="DT972" s="44"/>
      <c r="DU972" s="44"/>
      <c r="DV972" s="44"/>
      <c r="DW972" s="44"/>
      <c r="DX972" s="44"/>
      <c r="DY972" s="44"/>
      <c r="DZ972" s="44"/>
      <c r="EA972" s="44"/>
      <c r="EB972" s="44"/>
      <c r="EC972" s="44"/>
      <c r="ED972" s="44"/>
      <c r="EE972" s="44"/>
      <c r="EF972" s="44"/>
      <c r="EG972" s="44"/>
      <c r="EH972" s="44"/>
      <c r="EI972" s="44"/>
      <c r="EJ972" s="44"/>
      <c r="EK972" s="44"/>
      <c r="EL972" s="44"/>
      <c r="EM972" s="44"/>
      <c r="EN972" s="44"/>
      <c r="EO972" s="44"/>
      <c r="EP972" s="44"/>
      <c r="EQ972" s="44"/>
      <c r="ER972" s="44"/>
      <c r="ES972" s="44"/>
      <c r="ET972" s="44"/>
      <c r="EU972" s="44"/>
      <c r="EV972" s="44"/>
      <c r="EW972" s="44"/>
      <c r="EX972" s="44"/>
      <c r="EY972" s="44"/>
      <c r="EZ972" s="44"/>
      <c r="FA972" s="44"/>
      <c r="FB972" s="44"/>
      <c r="FC972" s="44"/>
      <c r="FD972" s="44"/>
      <c r="FE972" s="44"/>
      <c r="FF972" s="44"/>
      <c r="FG972" s="44"/>
      <c r="FH972" s="44"/>
      <c r="FI972" s="44"/>
      <c r="FJ972" s="44"/>
      <c r="FK972" s="44"/>
      <c r="FL972" s="44"/>
      <c r="FM972" s="44"/>
      <c r="FN972" s="44"/>
      <c r="FO972" s="44"/>
      <c r="FP972" s="44"/>
      <c r="FQ972" s="44"/>
      <c r="FR972" s="44"/>
      <c r="FS972" s="44"/>
      <c r="FT972" s="44"/>
      <c r="FU972" s="44"/>
      <c r="FV972" s="44"/>
      <c r="FW972" s="44"/>
      <c r="FX972" s="44"/>
      <c r="FY972" s="44"/>
      <c r="FZ972" s="44"/>
      <c r="GA972" s="44"/>
      <c r="GB972" s="44"/>
      <c r="GC972" s="44"/>
      <c r="GD972" s="44"/>
      <c r="GE972" s="44"/>
      <c r="GF972" s="44"/>
      <c r="GG972" s="44"/>
      <c r="GH972" s="44"/>
      <c r="GI972" s="44"/>
      <c r="GJ972" s="44"/>
      <c r="GK972" s="44"/>
      <c r="GL972" s="44"/>
      <c r="GM972" s="44"/>
      <c r="GN972" s="44"/>
      <c r="GO972" s="44"/>
      <c r="GP972" s="44"/>
      <c r="GQ972" s="44"/>
      <c r="GR972" s="44"/>
      <c r="GS972" s="44"/>
      <c r="GT972" s="44"/>
      <c r="GU972" s="44"/>
      <c r="GV972" s="44"/>
      <c r="GW972" s="44"/>
      <c r="GX972" s="44"/>
      <c r="GY972" s="44"/>
      <c r="GZ972" s="44"/>
      <c r="HA972" s="44"/>
      <c r="HB972" s="44"/>
      <c r="HC972" s="44"/>
      <c r="HD972" s="44"/>
      <c r="HE972" s="44"/>
      <c r="HF972" s="44"/>
      <c r="HG972" s="44"/>
      <c r="HH972" s="44"/>
      <c r="HI972" s="44"/>
      <c r="HJ972" s="44"/>
      <c r="HK972" s="44"/>
      <c r="HL972" s="44"/>
      <c r="HM972" s="44"/>
      <c r="HN972" s="44"/>
      <c r="HO972" s="44"/>
      <c r="HP972" s="44"/>
      <c r="HQ972" s="44"/>
      <c r="HR972" s="44"/>
      <c r="HS972" s="44"/>
      <c r="HT972" s="44"/>
      <c r="HU972" s="44"/>
      <c r="HV972" s="44"/>
      <c r="HW972" s="44"/>
      <c r="HX972" s="44"/>
      <c r="HY972" s="44"/>
      <c r="HZ972" s="44"/>
      <c r="IA972" s="44"/>
      <c r="IB972" s="40"/>
      <c r="IC972" s="40"/>
      <c r="ID972" s="40"/>
      <c r="IE972" s="40"/>
      <c r="IF972" s="40"/>
      <c r="IG972" s="40"/>
      <c r="IH972" s="40"/>
      <c r="II972" s="40"/>
    </row>
    <row r="973" spans="2:256" s="39" customFormat="1" ht="63" x14ac:dyDescent="0.25">
      <c r="B973" s="177"/>
      <c r="C973" s="34">
        <v>339</v>
      </c>
      <c r="D973" s="18" t="s">
        <v>3068</v>
      </c>
      <c r="E973" s="45" t="s">
        <v>1250</v>
      </c>
      <c r="F973" s="18" t="s">
        <v>1317</v>
      </c>
      <c r="G973" s="62" t="s">
        <v>593</v>
      </c>
      <c r="H973" s="52">
        <v>41932</v>
      </c>
      <c r="I973" s="136">
        <v>325423</v>
      </c>
      <c r="J973" s="85">
        <v>42055</v>
      </c>
      <c r="K973" s="42" t="s">
        <v>2496</v>
      </c>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3"/>
      <c r="AR973" s="33"/>
      <c r="AS973" s="33"/>
      <c r="AT973" s="33"/>
      <c r="AU973" s="33"/>
      <c r="AV973" s="33"/>
      <c r="AW973" s="33"/>
      <c r="AX973" s="33"/>
      <c r="AY973" s="33"/>
      <c r="AZ973" s="33"/>
      <c r="BA973" s="33"/>
      <c r="BB973" s="33"/>
      <c r="BC973" s="33"/>
      <c r="BD973" s="33"/>
      <c r="BE973" s="33"/>
      <c r="BF973" s="33"/>
      <c r="BG973" s="33"/>
      <c r="BH973" s="33"/>
      <c r="BI973" s="33"/>
      <c r="BJ973" s="33"/>
      <c r="BK973" s="33"/>
      <c r="BL973" s="33"/>
      <c r="BM973" s="33"/>
      <c r="BN973" s="33"/>
      <c r="BO973" s="33"/>
      <c r="BP973" s="33"/>
      <c r="BQ973" s="33"/>
      <c r="BR973" s="33"/>
      <c r="BS973" s="33"/>
      <c r="BT973" s="33"/>
      <c r="BU973" s="33"/>
      <c r="BV973" s="33"/>
      <c r="BW973" s="33"/>
      <c r="BX973" s="33"/>
      <c r="BY973" s="33"/>
      <c r="BZ973" s="33"/>
      <c r="CA973" s="33"/>
      <c r="CB973" s="33"/>
      <c r="CC973" s="33"/>
      <c r="CD973" s="33"/>
      <c r="CE973" s="33"/>
      <c r="CF973" s="33"/>
      <c r="CG973" s="33"/>
      <c r="CH973" s="33"/>
      <c r="CI973" s="33"/>
      <c r="CJ973" s="33"/>
      <c r="CK973" s="33"/>
      <c r="CL973" s="33"/>
      <c r="CM973" s="33"/>
      <c r="CN973" s="33"/>
      <c r="CO973" s="33"/>
      <c r="CP973" s="33"/>
      <c r="CQ973" s="33"/>
      <c r="CR973" s="33"/>
      <c r="CS973" s="33"/>
      <c r="CT973" s="33"/>
      <c r="CU973" s="33"/>
      <c r="CV973" s="33"/>
      <c r="CW973" s="33"/>
      <c r="CX973" s="33"/>
      <c r="CY973" s="33"/>
      <c r="CZ973" s="33"/>
      <c r="DA973" s="33"/>
      <c r="DB973" s="33"/>
      <c r="DC973" s="33"/>
      <c r="DD973" s="33"/>
      <c r="DE973" s="33"/>
      <c r="DF973" s="33"/>
      <c r="DG973" s="33"/>
      <c r="DH973" s="33"/>
      <c r="DI973" s="33"/>
      <c r="DJ973" s="33"/>
      <c r="DK973" s="33"/>
      <c r="DL973" s="33"/>
      <c r="DM973" s="33"/>
      <c r="DN973" s="33"/>
      <c r="DO973" s="33"/>
      <c r="DP973" s="33"/>
      <c r="DQ973" s="33"/>
      <c r="DR973" s="33"/>
      <c r="DS973" s="33"/>
      <c r="DT973" s="33"/>
      <c r="DU973" s="33"/>
      <c r="DV973" s="33"/>
      <c r="DW973" s="33"/>
      <c r="DX973" s="33"/>
      <c r="DY973" s="33"/>
      <c r="DZ973" s="33"/>
      <c r="EA973" s="33"/>
      <c r="EB973" s="33"/>
      <c r="EC973" s="33"/>
      <c r="ED973" s="33"/>
      <c r="EE973" s="33"/>
      <c r="EF973" s="33"/>
      <c r="EG973" s="33"/>
      <c r="EH973" s="33"/>
      <c r="EI973" s="33"/>
      <c r="EJ973" s="33"/>
      <c r="EK973" s="33"/>
      <c r="EL973" s="33"/>
      <c r="EM973" s="33"/>
      <c r="EN973" s="33"/>
      <c r="EO973" s="33"/>
      <c r="EP973" s="33"/>
      <c r="EQ973" s="33"/>
      <c r="ER973" s="33"/>
      <c r="ES973" s="33"/>
      <c r="ET973" s="33"/>
      <c r="EU973" s="33"/>
      <c r="EV973" s="33"/>
      <c r="EW973" s="33"/>
      <c r="EX973" s="33"/>
      <c r="EY973" s="33"/>
      <c r="EZ973" s="33"/>
      <c r="FA973" s="33"/>
      <c r="FB973" s="33"/>
      <c r="FC973" s="33"/>
      <c r="FD973" s="33"/>
      <c r="FE973" s="33"/>
      <c r="FF973" s="33"/>
      <c r="FG973" s="33"/>
      <c r="FH973" s="33"/>
      <c r="FI973" s="33"/>
      <c r="FJ973" s="33"/>
      <c r="FK973" s="33"/>
      <c r="FL973" s="33"/>
      <c r="FM973" s="33"/>
      <c r="FN973" s="33"/>
      <c r="FO973" s="33"/>
      <c r="FP973" s="33"/>
      <c r="FQ973" s="33"/>
      <c r="FR973" s="33"/>
      <c r="FS973" s="33"/>
      <c r="FT973" s="33"/>
      <c r="FU973" s="33"/>
      <c r="FV973" s="33"/>
      <c r="FW973" s="33"/>
      <c r="FX973" s="33"/>
      <c r="FY973" s="33"/>
      <c r="FZ973" s="33"/>
      <c r="GA973" s="33"/>
      <c r="GB973" s="33"/>
      <c r="GC973" s="33"/>
      <c r="GD973" s="33"/>
      <c r="GE973" s="33"/>
      <c r="GF973" s="33"/>
      <c r="GG973" s="33"/>
      <c r="GH973" s="33"/>
      <c r="GI973" s="33"/>
      <c r="GJ973" s="33"/>
      <c r="GK973" s="33"/>
      <c r="GL973" s="33"/>
      <c r="GM973" s="33"/>
      <c r="GN973" s="33"/>
      <c r="GO973" s="33"/>
      <c r="GP973" s="33"/>
      <c r="GQ973" s="33"/>
      <c r="GR973" s="33"/>
      <c r="GS973" s="33"/>
      <c r="GT973" s="33"/>
      <c r="GU973" s="33"/>
      <c r="GV973" s="33"/>
      <c r="GW973" s="33"/>
      <c r="GX973" s="33"/>
      <c r="GY973" s="33"/>
      <c r="GZ973" s="33"/>
      <c r="HA973" s="33"/>
      <c r="HB973" s="33"/>
      <c r="HC973" s="33"/>
      <c r="HD973" s="33"/>
      <c r="HE973" s="33"/>
      <c r="HF973" s="33"/>
      <c r="HG973" s="33"/>
      <c r="HH973" s="33"/>
      <c r="HI973" s="33"/>
      <c r="HJ973" s="33"/>
      <c r="HK973" s="33"/>
      <c r="HL973" s="33"/>
      <c r="HM973" s="33"/>
      <c r="HN973" s="33"/>
      <c r="HO973" s="33"/>
      <c r="HP973" s="33"/>
      <c r="HQ973" s="33"/>
      <c r="HR973" s="33"/>
      <c r="HS973" s="33"/>
      <c r="HT973" s="33"/>
      <c r="HU973" s="33"/>
      <c r="HV973" s="33"/>
      <c r="HW973" s="33"/>
      <c r="HX973" s="33"/>
      <c r="HY973" s="33"/>
      <c r="HZ973" s="33"/>
      <c r="IA973" s="33"/>
      <c r="IB973" s="44"/>
      <c r="IC973" s="40"/>
      <c r="ID973" s="40"/>
      <c r="IE973" s="40"/>
      <c r="IF973" s="40"/>
      <c r="IG973" s="40"/>
      <c r="IH973" s="40"/>
      <c r="II973" s="40"/>
    </row>
    <row r="974" spans="2:256" s="39" customFormat="1" ht="94.5" x14ac:dyDescent="0.25">
      <c r="B974" s="177"/>
      <c r="C974" s="34">
        <v>340</v>
      </c>
      <c r="D974" s="46" t="s">
        <v>2961</v>
      </c>
      <c r="E974" s="41" t="s">
        <v>42</v>
      </c>
      <c r="F974" s="47" t="s">
        <v>106</v>
      </c>
      <c r="G974" s="48" t="s">
        <v>107</v>
      </c>
      <c r="H974" s="49">
        <v>42051</v>
      </c>
      <c r="I974" s="142">
        <v>35000</v>
      </c>
      <c r="J974" s="50">
        <v>42055</v>
      </c>
      <c r="K974" s="42" t="s">
        <v>2497</v>
      </c>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c r="AK974" s="40"/>
      <c r="AL974" s="40"/>
      <c r="AM974" s="40"/>
      <c r="AN974" s="40"/>
      <c r="AO974" s="40"/>
      <c r="AP974" s="40"/>
      <c r="AQ974" s="40"/>
      <c r="AR974" s="40"/>
      <c r="AS974" s="40"/>
      <c r="AT974" s="40"/>
      <c r="AU974" s="40"/>
      <c r="AV974" s="40"/>
      <c r="AW974" s="40"/>
      <c r="AX974" s="40"/>
      <c r="AY974" s="40"/>
      <c r="AZ974" s="40"/>
      <c r="BA974" s="40"/>
      <c r="BB974" s="40"/>
      <c r="BC974" s="40"/>
      <c r="BD974" s="40"/>
      <c r="BE974" s="40"/>
      <c r="BF974" s="40"/>
      <c r="BG974" s="40"/>
      <c r="BH974" s="40"/>
      <c r="BI974" s="40"/>
      <c r="BJ974" s="40"/>
      <c r="BK974" s="40"/>
      <c r="BL974" s="40"/>
      <c r="BM974" s="40"/>
      <c r="BN974" s="40"/>
      <c r="BO974" s="40"/>
      <c r="BP974" s="40"/>
      <c r="BQ974" s="40"/>
      <c r="BR974" s="40"/>
      <c r="BS974" s="40"/>
      <c r="BT974" s="40"/>
      <c r="BU974" s="40"/>
      <c r="BV974" s="40"/>
      <c r="BW974" s="40"/>
      <c r="BX974" s="40"/>
      <c r="BY974" s="40"/>
      <c r="BZ974" s="40"/>
      <c r="CA974" s="40"/>
      <c r="CB974" s="40"/>
      <c r="CC974" s="40"/>
      <c r="CD974" s="40"/>
      <c r="CE974" s="40"/>
      <c r="CF974" s="40"/>
      <c r="CG974" s="40"/>
      <c r="CH974" s="40"/>
      <c r="CI974" s="40"/>
      <c r="CJ974" s="40"/>
      <c r="CK974" s="40"/>
      <c r="CL974" s="40"/>
      <c r="CM974" s="40"/>
      <c r="CN974" s="40"/>
      <c r="CO974" s="40"/>
      <c r="CP974" s="40"/>
      <c r="CQ974" s="40"/>
      <c r="CR974" s="40"/>
      <c r="CS974" s="40"/>
      <c r="CT974" s="40"/>
      <c r="CU974" s="40"/>
      <c r="CV974" s="40"/>
      <c r="CW974" s="40"/>
      <c r="CX974" s="40"/>
      <c r="CY974" s="40"/>
      <c r="CZ974" s="40"/>
      <c r="DA974" s="40"/>
      <c r="DB974" s="40"/>
      <c r="DC974" s="40"/>
      <c r="DD974" s="40"/>
      <c r="DE974" s="40"/>
      <c r="DF974" s="40"/>
      <c r="DG974" s="40"/>
      <c r="DH974" s="40"/>
      <c r="DI974" s="40"/>
      <c r="DJ974" s="40"/>
      <c r="DK974" s="40"/>
      <c r="DL974" s="40"/>
      <c r="DM974" s="40"/>
      <c r="DN974" s="40"/>
      <c r="DO974" s="40"/>
      <c r="DP974" s="40"/>
      <c r="DQ974" s="40"/>
      <c r="DR974" s="40"/>
      <c r="DS974" s="40"/>
      <c r="DT974" s="40"/>
      <c r="DU974" s="40"/>
      <c r="DV974" s="40"/>
      <c r="DW974" s="40"/>
      <c r="DX974" s="40"/>
      <c r="DY974" s="40"/>
      <c r="DZ974" s="40"/>
      <c r="EA974" s="40"/>
      <c r="EB974" s="40"/>
      <c r="EC974" s="40"/>
      <c r="ED974" s="40"/>
      <c r="EE974" s="40"/>
      <c r="EF974" s="40"/>
      <c r="EG974" s="40"/>
      <c r="EH974" s="40"/>
      <c r="EI974" s="40"/>
      <c r="EJ974" s="40"/>
      <c r="EK974" s="40"/>
      <c r="EL974" s="40"/>
      <c r="EM974" s="40"/>
      <c r="EN974" s="40"/>
      <c r="EO974" s="40"/>
      <c r="EP974" s="40"/>
      <c r="EQ974" s="40"/>
      <c r="ER974" s="40"/>
      <c r="ES974" s="40"/>
      <c r="ET974" s="40"/>
      <c r="EU974" s="40"/>
      <c r="EV974" s="40"/>
      <c r="EW974" s="40"/>
      <c r="EX974" s="40"/>
      <c r="EY974" s="40"/>
      <c r="EZ974" s="40"/>
      <c r="FA974" s="40"/>
      <c r="FB974" s="40"/>
      <c r="FC974" s="40"/>
      <c r="FD974" s="40"/>
      <c r="FE974" s="40"/>
      <c r="FF974" s="40"/>
      <c r="FG974" s="40"/>
      <c r="FH974" s="40"/>
      <c r="FI974" s="40"/>
      <c r="FJ974" s="40"/>
      <c r="FK974" s="40"/>
      <c r="FL974" s="40"/>
      <c r="FM974" s="40"/>
      <c r="FN974" s="40"/>
      <c r="FO974" s="40"/>
      <c r="FP974" s="40"/>
      <c r="FQ974" s="40"/>
      <c r="FR974" s="40"/>
      <c r="FS974" s="40"/>
      <c r="FT974" s="40"/>
      <c r="FU974" s="40"/>
      <c r="FV974" s="40"/>
      <c r="FW974" s="40"/>
      <c r="FX974" s="40"/>
      <c r="FY974" s="40"/>
      <c r="FZ974" s="40"/>
      <c r="GA974" s="40"/>
      <c r="GB974" s="40"/>
      <c r="GC974" s="40"/>
      <c r="GD974" s="40"/>
      <c r="GE974" s="40"/>
      <c r="GF974" s="40"/>
      <c r="GG974" s="40"/>
      <c r="GH974" s="40"/>
      <c r="GI974" s="40"/>
      <c r="GJ974" s="40"/>
      <c r="GK974" s="40"/>
      <c r="GL974" s="40"/>
      <c r="GM974" s="40"/>
      <c r="GN974" s="40"/>
      <c r="GO974" s="40"/>
      <c r="GP974" s="40"/>
      <c r="GQ974" s="40"/>
      <c r="GR974" s="40"/>
      <c r="GS974" s="40"/>
      <c r="GT974" s="40"/>
      <c r="GU974" s="40"/>
      <c r="GV974" s="40"/>
      <c r="GW974" s="40"/>
      <c r="GX974" s="40"/>
      <c r="GY974" s="40"/>
      <c r="GZ974" s="40"/>
      <c r="HA974" s="40"/>
      <c r="HB974" s="40"/>
      <c r="HC974" s="40"/>
      <c r="HD974" s="40"/>
      <c r="HE974" s="40"/>
      <c r="HF974" s="40"/>
      <c r="HG974" s="40"/>
      <c r="HH974" s="40"/>
      <c r="HI974" s="40"/>
      <c r="HJ974" s="40"/>
      <c r="HK974" s="40"/>
      <c r="HL974" s="40"/>
      <c r="HM974" s="40"/>
      <c r="HN974" s="40"/>
      <c r="HO974" s="40"/>
      <c r="HP974" s="40"/>
      <c r="HQ974" s="40"/>
      <c r="HR974" s="40"/>
      <c r="HS974" s="40"/>
      <c r="HT974" s="40"/>
      <c r="HU974" s="40"/>
      <c r="HV974" s="40"/>
      <c r="HW974" s="40"/>
      <c r="HX974" s="40"/>
      <c r="HY974" s="40"/>
      <c r="HZ974" s="40"/>
      <c r="IA974" s="40"/>
      <c r="IB974" s="40"/>
      <c r="IC974" s="40"/>
      <c r="ID974" s="40"/>
      <c r="IE974" s="40"/>
      <c r="IF974" s="40"/>
      <c r="IG974" s="40"/>
      <c r="IH974" s="40"/>
      <c r="II974" s="40"/>
    </row>
    <row r="975" spans="2:256" s="39" customFormat="1" ht="78.75" x14ac:dyDescent="0.25">
      <c r="B975" s="177"/>
      <c r="C975" s="34">
        <v>341</v>
      </c>
      <c r="D975" s="46" t="s">
        <v>2964</v>
      </c>
      <c r="E975" s="41" t="s">
        <v>42</v>
      </c>
      <c r="F975" s="47" t="s">
        <v>86</v>
      </c>
      <c r="G975" s="48" t="s">
        <v>87</v>
      </c>
      <c r="H975" s="49">
        <v>42010</v>
      </c>
      <c r="I975" s="142">
        <v>35000</v>
      </c>
      <c r="J975" s="50">
        <v>42055</v>
      </c>
      <c r="K975" s="42" t="s">
        <v>2497</v>
      </c>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c r="AK975" s="40"/>
      <c r="AL975" s="40"/>
      <c r="AM975" s="40"/>
      <c r="AN975" s="40"/>
      <c r="AO975" s="40"/>
      <c r="AP975" s="40"/>
      <c r="AQ975" s="40"/>
      <c r="AR975" s="40"/>
      <c r="AS975" s="40"/>
      <c r="AT975" s="40"/>
      <c r="AU975" s="40"/>
      <c r="AV975" s="40"/>
      <c r="AW975" s="40"/>
      <c r="AX975" s="40"/>
      <c r="AY975" s="40"/>
      <c r="AZ975" s="40"/>
      <c r="BA975" s="40"/>
      <c r="BB975" s="40"/>
      <c r="BC975" s="40"/>
      <c r="BD975" s="40"/>
      <c r="BE975" s="40"/>
      <c r="BF975" s="40"/>
      <c r="BG975" s="40"/>
      <c r="BH975" s="40"/>
      <c r="BI975" s="40"/>
      <c r="BJ975" s="40"/>
      <c r="BK975" s="40"/>
      <c r="BL975" s="40"/>
      <c r="BM975" s="40"/>
      <c r="BN975" s="40"/>
      <c r="BO975" s="40"/>
      <c r="BP975" s="40"/>
      <c r="BQ975" s="40"/>
      <c r="BR975" s="40"/>
      <c r="BS975" s="40"/>
      <c r="BT975" s="40"/>
      <c r="BU975" s="40"/>
      <c r="BV975" s="40"/>
      <c r="BW975" s="40"/>
      <c r="BX975" s="40"/>
      <c r="BY975" s="40"/>
      <c r="BZ975" s="40"/>
      <c r="CA975" s="40"/>
      <c r="CB975" s="40"/>
      <c r="CC975" s="40"/>
      <c r="CD975" s="40"/>
      <c r="CE975" s="40"/>
      <c r="CF975" s="40"/>
      <c r="CG975" s="40"/>
      <c r="CH975" s="40"/>
      <c r="CI975" s="40"/>
      <c r="CJ975" s="40"/>
      <c r="CK975" s="40"/>
      <c r="CL975" s="40"/>
      <c r="CM975" s="40"/>
      <c r="CN975" s="40"/>
      <c r="CO975" s="40"/>
      <c r="CP975" s="40"/>
      <c r="CQ975" s="40"/>
      <c r="CR975" s="40"/>
      <c r="CS975" s="40"/>
      <c r="CT975" s="40"/>
      <c r="CU975" s="40"/>
      <c r="CV975" s="40"/>
      <c r="CW975" s="40"/>
      <c r="CX975" s="40"/>
      <c r="CY975" s="40"/>
      <c r="CZ975" s="40"/>
      <c r="DA975" s="40"/>
      <c r="DB975" s="40"/>
      <c r="DC975" s="40"/>
      <c r="DD975" s="40"/>
      <c r="DE975" s="40"/>
      <c r="DF975" s="40"/>
      <c r="DG975" s="40"/>
      <c r="DH975" s="40"/>
      <c r="DI975" s="40"/>
      <c r="DJ975" s="40"/>
      <c r="DK975" s="40"/>
      <c r="DL975" s="40"/>
      <c r="DM975" s="40"/>
      <c r="DN975" s="40"/>
      <c r="DO975" s="40"/>
      <c r="DP975" s="40"/>
      <c r="DQ975" s="40"/>
      <c r="DR975" s="40"/>
      <c r="DS975" s="40"/>
      <c r="DT975" s="40"/>
      <c r="DU975" s="40"/>
      <c r="DV975" s="40"/>
      <c r="DW975" s="40"/>
      <c r="DX975" s="40"/>
      <c r="DY975" s="40"/>
      <c r="DZ975" s="40"/>
      <c r="EA975" s="40"/>
      <c r="EB975" s="40"/>
      <c r="EC975" s="40"/>
      <c r="ED975" s="40"/>
      <c r="EE975" s="40"/>
      <c r="EF975" s="40"/>
      <c r="EG975" s="40"/>
      <c r="EH975" s="40"/>
      <c r="EI975" s="40"/>
      <c r="EJ975" s="40"/>
      <c r="EK975" s="40"/>
      <c r="EL975" s="40"/>
      <c r="EM975" s="40"/>
      <c r="EN975" s="40"/>
      <c r="EO975" s="40"/>
      <c r="EP975" s="40"/>
      <c r="EQ975" s="40"/>
      <c r="ER975" s="40"/>
      <c r="ES975" s="40"/>
      <c r="ET975" s="40"/>
      <c r="EU975" s="40"/>
      <c r="EV975" s="40"/>
      <c r="EW975" s="40"/>
      <c r="EX975" s="40"/>
      <c r="EY975" s="40"/>
      <c r="EZ975" s="40"/>
      <c r="FA975" s="40"/>
      <c r="FB975" s="40"/>
      <c r="FC975" s="40"/>
      <c r="FD975" s="40"/>
      <c r="FE975" s="40"/>
      <c r="FF975" s="40"/>
      <c r="FG975" s="40"/>
      <c r="FH975" s="40"/>
      <c r="FI975" s="40"/>
      <c r="FJ975" s="40"/>
      <c r="FK975" s="40"/>
      <c r="FL975" s="40"/>
      <c r="FM975" s="40"/>
      <c r="FN975" s="40"/>
      <c r="FO975" s="40"/>
      <c r="FP975" s="40"/>
      <c r="FQ975" s="40"/>
      <c r="FR975" s="40"/>
      <c r="FS975" s="40"/>
      <c r="FT975" s="40"/>
      <c r="FU975" s="40"/>
      <c r="FV975" s="40"/>
      <c r="FW975" s="40"/>
      <c r="FX975" s="40"/>
      <c r="FY975" s="40"/>
      <c r="FZ975" s="40"/>
      <c r="GA975" s="40"/>
      <c r="GB975" s="40"/>
      <c r="GC975" s="40"/>
      <c r="GD975" s="40"/>
      <c r="GE975" s="40"/>
      <c r="GF975" s="40"/>
      <c r="GG975" s="40"/>
      <c r="GH975" s="40"/>
      <c r="GI975" s="40"/>
      <c r="GJ975" s="40"/>
      <c r="GK975" s="40"/>
      <c r="GL975" s="40"/>
      <c r="GM975" s="40"/>
      <c r="GN975" s="40"/>
      <c r="GO975" s="40"/>
      <c r="GP975" s="40"/>
      <c r="GQ975" s="40"/>
      <c r="GR975" s="40"/>
      <c r="GS975" s="40"/>
      <c r="GT975" s="40"/>
      <c r="GU975" s="40"/>
      <c r="GV975" s="40"/>
      <c r="GW975" s="40"/>
      <c r="GX975" s="40"/>
      <c r="GY975" s="40"/>
      <c r="GZ975" s="40"/>
      <c r="HA975" s="40"/>
      <c r="HB975" s="40"/>
      <c r="HC975" s="40"/>
      <c r="HD975" s="40"/>
      <c r="HE975" s="40"/>
      <c r="HF975" s="40"/>
      <c r="HG975" s="40"/>
      <c r="HH975" s="40"/>
      <c r="HI975" s="40"/>
      <c r="HJ975" s="40"/>
      <c r="HK975" s="40"/>
      <c r="HL975" s="40"/>
      <c r="HM975" s="40"/>
      <c r="HN975" s="40"/>
      <c r="HO975" s="40"/>
      <c r="HP975" s="40"/>
      <c r="HQ975" s="40"/>
      <c r="HR975" s="40"/>
      <c r="HS975" s="40"/>
      <c r="HT975" s="40"/>
      <c r="HU975" s="40"/>
      <c r="HV975" s="40"/>
      <c r="HW975" s="40"/>
      <c r="HX975" s="40"/>
      <c r="HY975" s="40"/>
      <c r="HZ975" s="40"/>
      <c r="IA975" s="40"/>
      <c r="IB975" s="40"/>
      <c r="IC975" s="33"/>
      <c r="ID975" s="33"/>
      <c r="IE975" s="33"/>
      <c r="IF975" s="33"/>
      <c r="IG975" s="33"/>
      <c r="IH975" s="33"/>
      <c r="II975" s="33"/>
    </row>
    <row r="976" spans="2:256" s="39" customFormat="1" ht="78.75" x14ac:dyDescent="0.25">
      <c r="B976" s="177"/>
      <c r="C976" s="34">
        <v>342</v>
      </c>
      <c r="D976" s="46" t="s">
        <v>2925</v>
      </c>
      <c r="E976" s="41" t="s">
        <v>12</v>
      </c>
      <c r="F976" s="47" t="s">
        <v>334</v>
      </c>
      <c r="G976" s="48" t="s">
        <v>335</v>
      </c>
      <c r="H976" s="49">
        <v>41571</v>
      </c>
      <c r="I976" s="142">
        <v>166186</v>
      </c>
      <c r="J976" s="50">
        <v>42056</v>
      </c>
      <c r="K976" s="42" t="s">
        <v>2498</v>
      </c>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c r="AK976" s="40"/>
      <c r="AL976" s="40"/>
      <c r="AM976" s="40"/>
      <c r="AN976" s="40"/>
      <c r="AO976" s="40"/>
      <c r="AP976" s="40"/>
      <c r="AQ976" s="40"/>
      <c r="AR976" s="40"/>
      <c r="AS976" s="40"/>
      <c r="AT976" s="40"/>
      <c r="AU976" s="40"/>
      <c r="AV976" s="40"/>
      <c r="AW976" s="40"/>
      <c r="AX976" s="40"/>
      <c r="AY976" s="40"/>
      <c r="AZ976" s="40"/>
      <c r="BA976" s="40"/>
      <c r="BB976" s="40"/>
      <c r="BC976" s="40"/>
      <c r="BD976" s="40"/>
      <c r="BE976" s="40"/>
      <c r="BF976" s="40"/>
      <c r="BG976" s="40"/>
      <c r="BH976" s="40"/>
      <c r="BI976" s="40"/>
      <c r="BJ976" s="40"/>
      <c r="BK976" s="40"/>
      <c r="BL976" s="40"/>
      <c r="BM976" s="40"/>
      <c r="BN976" s="40"/>
      <c r="BO976" s="40"/>
      <c r="BP976" s="40"/>
      <c r="BQ976" s="40"/>
      <c r="BR976" s="40"/>
      <c r="BS976" s="40"/>
      <c r="BT976" s="40"/>
      <c r="BU976" s="40"/>
      <c r="BV976" s="40"/>
      <c r="BW976" s="40"/>
      <c r="BX976" s="40"/>
      <c r="BY976" s="40"/>
      <c r="BZ976" s="40"/>
      <c r="CA976" s="40"/>
      <c r="CB976" s="40"/>
      <c r="CC976" s="40"/>
      <c r="CD976" s="40"/>
      <c r="CE976" s="40"/>
      <c r="CF976" s="40"/>
      <c r="CG976" s="40"/>
      <c r="CH976" s="40"/>
      <c r="CI976" s="40"/>
      <c r="CJ976" s="40"/>
      <c r="CK976" s="40"/>
      <c r="CL976" s="40"/>
      <c r="CM976" s="40"/>
      <c r="CN976" s="40"/>
      <c r="CO976" s="40"/>
      <c r="CP976" s="40"/>
      <c r="CQ976" s="40"/>
      <c r="CR976" s="40"/>
      <c r="CS976" s="40"/>
      <c r="CT976" s="40"/>
      <c r="CU976" s="40"/>
      <c r="CV976" s="40"/>
      <c r="CW976" s="40"/>
      <c r="CX976" s="40"/>
      <c r="CY976" s="40"/>
      <c r="CZ976" s="40"/>
      <c r="DA976" s="40"/>
      <c r="DB976" s="40"/>
      <c r="DC976" s="40"/>
      <c r="DD976" s="40"/>
      <c r="DE976" s="40"/>
      <c r="DF976" s="40"/>
      <c r="DG976" s="40"/>
      <c r="DH976" s="40"/>
      <c r="DI976" s="40"/>
      <c r="DJ976" s="40"/>
      <c r="DK976" s="40"/>
      <c r="DL976" s="40"/>
      <c r="DM976" s="40"/>
      <c r="DN976" s="40"/>
      <c r="DO976" s="40"/>
      <c r="DP976" s="40"/>
      <c r="DQ976" s="40"/>
      <c r="DR976" s="40"/>
      <c r="DS976" s="40"/>
      <c r="DT976" s="40"/>
      <c r="DU976" s="40"/>
      <c r="DV976" s="40"/>
      <c r="DW976" s="40"/>
      <c r="DX976" s="40"/>
      <c r="DY976" s="40"/>
      <c r="DZ976" s="40"/>
      <c r="EA976" s="40"/>
      <c r="EB976" s="40"/>
      <c r="EC976" s="40"/>
      <c r="ED976" s="40"/>
      <c r="EE976" s="40"/>
      <c r="EF976" s="40"/>
      <c r="EG976" s="40"/>
      <c r="EH976" s="40"/>
      <c r="EI976" s="40"/>
      <c r="EJ976" s="40"/>
      <c r="EK976" s="40"/>
      <c r="EL976" s="40"/>
      <c r="EM976" s="40"/>
      <c r="EN976" s="40"/>
      <c r="EO976" s="40"/>
      <c r="EP976" s="40"/>
      <c r="EQ976" s="40"/>
      <c r="ER976" s="40"/>
      <c r="ES976" s="40"/>
      <c r="ET976" s="40"/>
      <c r="EU976" s="40"/>
      <c r="EV976" s="40"/>
      <c r="EW976" s="40"/>
      <c r="EX976" s="40"/>
      <c r="EY976" s="40"/>
      <c r="EZ976" s="40"/>
      <c r="FA976" s="40"/>
      <c r="FB976" s="40"/>
      <c r="FC976" s="40"/>
      <c r="FD976" s="40"/>
      <c r="FE976" s="40"/>
      <c r="FF976" s="40"/>
      <c r="FG976" s="40"/>
      <c r="FH976" s="40"/>
      <c r="FI976" s="40"/>
      <c r="FJ976" s="40"/>
      <c r="FK976" s="40"/>
      <c r="FL976" s="40"/>
      <c r="FM976" s="40"/>
      <c r="FN976" s="40"/>
      <c r="FO976" s="40"/>
      <c r="FP976" s="40"/>
      <c r="FQ976" s="40"/>
      <c r="FR976" s="40"/>
      <c r="FS976" s="40"/>
      <c r="FT976" s="40"/>
      <c r="FU976" s="40"/>
      <c r="FV976" s="40"/>
      <c r="FW976" s="40"/>
      <c r="FX976" s="40"/>
      <c r="FY976" s="40"/>
      <c r="FZ976" s="40"/>
      <c r="GA976" s="40"/>
      <c r="GB976" s="40"/>
      <c r="GC976" s="40"/>
      <c r="GD976" s="40"/>
      <c r="GE976" s="40"/>
      <c r="GF976" s="40"/>
      <c r="GG976" s="40"/>
      <c r="GH976" s="40"/>
      <c r="GI976" s="40"/>
      <c r="GJ976" s="40"/>
      <c r="GK976" s="40"/>
      <c r="GL976" s="40"/>
      <c r="GM976" s="40"/>
      <c r="GN976" s="40"/>
      <c r="GO976" s="40"/>
      <c r="GP976" s="40"/>
      <c r="GQ976" s="40"/>
      <c r="GR976" s="40"/>
      <c r="GS976" s="40"/>
      <c r="GT976" s="40"/>
      <c r="GU976" s="40"/>
      <c r="GV976" s="40"/>
      <c r="GW976" s="40"/>
      <c r="GX976" s="40"/>
      <c r="GY976" s="40"/>
      <c r="GZ976" s="40"/>
      <c r="HA976" s="40"/>
      <c r="HB976" s="40"/>
      <c r="HC976" s="40"/>
      <c r="HD976" s="40"/>
      <c r="HE976" s="40"/>
      <c r="HF976" s="40"/>
      <c r="HG976" s="40"/>
      <c r="HH976" s="40"/>
      <c r="HI976" s="40"/>
      <c r="HJ976" s="40"/>
      <c r="HK976" s="40"/>
      <c r="HL976" s="40"/>
      <c r="HM976" s="40"/>
      <c r="HN976" s="40"/>
      <c r="HO976" s="40"/>
      <c r="HP976" s="40"/>
      <c r="HQ976" s="40"/>
      <c r="HR976" s="40"/>
      <c r="HS976" s="40"/>
      <c r="HT976" s="40"/>
      <c r="HU976" s="40"/>
      <c r="HV976" s="40"/>
      <c r="HW976" s="40"/>
      <c r="HX976" s="40"/>
      <c r="HY976" s="40"/>
      <c r="HZ976" s="40"/>
      <c r="IA976" s="40"/>
      <c r="IB976" s="44"/>
      <c r="IC976" s="40"/>
      <c r="ID976" s="40"/>
      <c r="IE976" s="40"/>
      <c r="IF976" s="40"/>
      <c r="IG976" s="40"/>
      <c r="IH976" s="40"/>
      <c r="II976" s="40"/>
    </row>
    <row r="977" spans="2:256" s="39" customFormat="1" ht="78.75" x14ac:dyDescent="0.25">
      <c r="B977" s="177"/>
      <c r="C977" s="34">
        <v>343</v>
      </c>
      <c r="D977" s="46" t="s">
        <v>2907</v>
      </c>
      <c r="E977" s="41" t="s">
        <v>12</v>
      </c>
      <c r="F977" s="47" t="s">
        <v>298</v>
      </c>
      <c r="G977" s="48" t="s">
        <v>299</v>
      </c>
      <c r="H977" s="49">
        <v>40954</v>
      </c>
      <c r="I977" s="142">
        <v>587681</v>
      </c>
      <c r="J977" s="50">
        <v>42059</v>
      </c>
      <c r="K977" s="42" t="s">
        <v>2499</v>
      </c>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c r="AK977" s="40"/>
      <c r="AL977" s="40"/>
      <c r="AM977" s="40"/>
      <c r="AN977" s="40"/>
      <c r="AO977" s="40"/>
      <c r="AP977" s="40"/>
      <c r="AQ977" s="40"/>
      <c r="AR977" s="40"/>
      <c r="AS977" s="40"/>
      <c r="AT977" s="40"/>
      <c r="AU977" s="40"/>
      <c r="AV977" s="40"/>
      <c r="AW977" s="40"/>
      <c r="AX977" s="40"/>
      <c r="AY977" s="40"/>
      <c r="AZ977" s="40"/>
      <c r="BA977" s="40"/>
      <c r="BB977" s="40"/>
      <c r="BC977" s="40"/>
      <c r="BD977" s="40"/>
      <c r="BE977" s="40"/>
      <c r="BF977" s="40"/>
      <c r="BG977" s="40"/>
      <c r="BH977" s="40"/>
      <c r="BI977" s="40"/>
      <c r="BJ977" s="40"/>
      <c r="BK977" s="40"/>
      <c r="BL977" s="40"/>
      <c r="BM977" s="40"/>
      <c r="BN977" s="40"/>
      <c r="BO977" s="40"/>
      <c r="BP977" s="40"/>
      <c r="BQ977" s="40"/>
      <c r="BR977" s="40"/>
      <c r="BS977" s="40"/>
      <c r="BT977" s="40"/>
      <c r="BU977" s="40"/>
      <c r="BV977" s="40"/>
      <c r="BW977" s="40"/>
      <c r="BX977" s="40"/>
      <c r="BY977" s="40"/>
      <c r="BZ977" s="40"/>
      <c r="CA977" s="40"/>
      <c r="CB977" s="40"/>
      <c r="CC977" s="40"/>
      <c r="CD977" s="40"/>
      <c r="CE977" s="40"/>
      <c r="CF977" s="40"/>
      <c r="CG977" s="40"/>
      <c r="CH977" s="40"/>
      <c r="CI977" s="40"/>
      <c r="CJ977" s="40"/>
      <c r="CK977" s="40"/>
      <c r="CL977" s="40"/>
      <c r="CM977" s="40"/>
      <c r="CN977" s="40"/>
      <c r="CO977" s="40"/>
      <c r="CP977" s="40"/>
      <c r="CQ977" s="40"/>
      <c r="CR977" s="40"/>
      <c r="CS977" s="40"/>
      <c r="CT977" s="40"/>
      <c r="CU977" s="40"/>
      <c r="CV977" s="40"/>
      <c r="CW977" s="40"/>
      <c r="CX977" s="40"/>
      <c r="CY977" s="40"/>
      <c r="CZ977" s="40"/>
      <c r="DA977" s="40"/>
      <c r="DB977" s="40"/>
      <c r="DC977" s="40"/>
      <c r="DD977" s="40"/>
      <c r="DE977" s="40"/>
      <c r="DF977" s="40"/>
      <c r="DG977" s="40"/>
      <c r="DH977" s="40"/>
      <c r="DI977" s="40"/>
      <c r="DJ977" s="40"/>
      <c r="DK977" s="40"/>
      <c r="DL977" s="40"/>
      <c r="DM977" s="40"/>
      <c r="DN977" s="40"/>
      <c r="DO977" s="40"/>
      <c r="DP977" s="40"/>
      <c r="DQ977" s="40"/>
      <c r="DR977" s="40"/>
      <c r="DS977" s="40"/>
      <c r="DT977" s="40"/>
      <c r="DU977" s="40"/>
      <c r="DV977" s="40"/>
      <c r="DW977" s="40"/>
      <c r="DX977" s="40"/>
      <c r="DY977" s="40"/>
      <c r="DZ977" s="40"/>
      <c r="EA977" s="40"/>
      <c r="EB977" s="40"/>
      <c r="EC977" s="40"/>
      <c r="ED977" s="40"/>
      <c r="EE977" s="40"/>
      <c r="EF977" s="40"/>
      <c r="EG977" s="40"/>
      <c r="EH977" s="40"/>
      <c r="EI977" s="40"/>
      <c r="EJ977" s="40"/>
      <c r="EK977" s="40"/>
      <c r="EL977" s="40"/>
      <c r="EM977" s="40"/>
      <c r="EN977" s="40"/>
      <c r="EO977" s="40"/>
      <c r="EP977" s="40"/>
      <c r="EQ977" s="40"/>
      <c r="ER977" s="40"/>
      <c r="ES977" s="40"/>
      <c r="ET977" s="40"/>
      <c r="EU977" s="40"/>
      <c r="EV977" s="40"/>
      <c r="EW977" s="40"/>
      <c r="EX977" s="40"/>
      <c r="EY977" s="40"/>
      <c r="EZ977" s="40"/>
      <c r="FA977" s="40"/>
      <c r="FB977" s="40"/>
      <c r="FC977" s="40"/>
      <c r="FD977" s="40"/>
      <c r="FE977" s="40"/>
      <c r="FF977" s="40"/>
      <c r="FG977" s="40"/>
      <c r="FH977" s="40"/>
      <c r="FI977" s="40"/>
      <c r="FJ977" s="40"/>
      <c r="FK977" s="40"/>
      <c r="FL977" s="40"/>
      <c r="FM977" s="40"/>
      <c r="FN977" s="40"/>
      <c r="FO977" s="40"/>
      <c r="FP977" s="40"/>
      <c r="FQ977" s="40"/>
      <c r="FR977" s="40"/>
      <c r="FS977" s="40"/>
      <c r="FT977" s="40"/>
      <c r="FU977" s="40"/>
      <c r="FV977" s="40"/>
      <c r="FW977" s="40"/>
      <c r="FX977" s="40"/>
      <c r="FY977" s="40"/>
      <c r="FZ977" s="40"/>
      <c r="GA977" s="40"/>
      <c r="GB977" s="40"/>
      <c r="GC977" s="40"/>
      <c r="GD977" s="40"/>
      <c r="GE977" s="40"/>
      <c r="GF977" s="40"/>
      <c r="GG977" s="40"/>
      <c r="GH977" s="40"/>
      <c r="GI977" s="40"/>
      <c r="GJ977" s="40"/>
      <c r="GK977" s="40"/>
      <c r="GL977" s="40"/>
      <c r="GM977" s="40"/>
      <c r="GN977" s="40"/>
      <c r="GO977" s="40"/>
      <c r="GP977" s="40"/>
      <c r="GQ977" s="40"/>
      <c r="GR977" s="40"/>
      <c r="GS977" s="40"/>
      <c r="GT977" s="40"/>
      <c r="GU977" s="40"/>
      <c r="GV977" s="40"/>
      <c r="GW977" s="40"/>
      <c r="GX977" s="40"/>
      <c r="GY977" s="40"/>
      <c r="GZ977" s="40"/>
      <c r="HA977" s="40"/>
      <c r="HB977" s="40"/>
      <c r="HC977" s="40"/>
      <c r="HD977" s="40"/>
      <c r="HE977" s="40"/>
      <c r="HF977" s="40"/>
      <c r="HG977" s="40"/>
      <c r="HH977" s="40"/>
      <c r="HI977" s="40"/>
      <c r="HJ977" s="40"/>
      <c r="HK977" s="40"/>
      <c r="HL977" s="40"/>
      <c r="HM977" s="40"/>
      <c r="HN977" s="40"/>
      <c r="HO977" s="40"/>
      <c r="HP977" s="40"/>
      <c r="HQ977" s="40"/>
      <c r="HR977" s="40"/>
      <c r="HS977" s="40"/>
      <c r="HT977" s="40"/>
      <c r="HU977" s="40"/>
      <c r="HV977" s="40"/>
      <c r="HW977" s="40"/>
      <c r="HX977" s="40"/>
      <c r="HY977" s="40"/>
      <c r="HZ977" s="40"/>
      <c r="IA977" s="40"/>
      <c r="IB977" s="44"/>
      <c r="IC977" s="44"/>
      <c r="ID977" s="44"/>
      <c r="IE977" s="44"/>
      <c r="IF977" s="44"/>
      <c r="IG977" s="44"/>
      <c r="IH977" s="44"/>
      <c r="II977" s="44"/>
    </row>
    <row r="978" spans="2:256" s="39" customFormat="1" ht="63" x14ac:dyDescent="0.25">
      <c r="B978" s="177"/>
      <c r="C978" s="34">
        <v>344</v>
      </c>
      <c r="D978" s="35" t="s">
        <v>3016</v>
      </c>
      <c r="E978" s="35" t="s">
        <v>1246</v>
      </c>
      <c r="F978" s="35" t="s">
        <v>1854</v>
      </c>
      <c r="G978" s="35" t="s">
        <v>4431</v>
      </c>
      <c r="H978" s="37">
        <v>42060</v>
      </c>
      <c r="I978" s="133">
        <v>12610</v>
      </c>
      <c r="J978" s="38">
        <v>42060</v>
      </c>
      <c r="K978" s="42" t="s">
        <v>2500</v>
      </c>
      <c r="L978" s="44"/>
      <c r="M978" s="44"/>
      <c r="N978" s="44"/>
      <c r="O978" s="44"/>
      <c r="P978" s="44"/>
      <c r="Q978" s="44"/>
      <c r="R978" s="44"/>
      <c r="S978" s="44"/>
      <c r="T978" s="44"/>
      <c r="U978" s="44"/>
      <c r="V978" s="44"/>
      <c r="W978" s="44"/>
      <c r="X978" s="44"/>
      <c r="Y978" s="44"/>
      <c r="Z978" s="44"/>
      <c r="AA978" s="44"/>
      <c r="AB978" s="44"/>
      <c r="AC978" s="44"/>
      <c r="AD978" s="44"/>
      <c r="AE978" s="44"/>
      <c r="AF978" s="44"/>
      <c r="AG978" s="44"/>
      <c r="AH978" s="44"/>
      <c r="AI978" s="44"/>
      <c r="AJ978" s="44"/>
      <c r="AK978" s="44"/>
      <c r="AL978" s="44"/>
      <c r="AM978" s="44"/>
      <c r="AN978" s="44"/>
      <c r="AO978" s="44"/>
      <c r="AP978" s="44"/>
      <c r="AQ978" s="44"/>
      <c r="AR978" s="44"/>
      <c r="AS978" s="44"/>
      <c r="AT978" s="44"/>
      <c r="AU978" s="44"/>
      <c r="AV978" s="44"/>
      <c r="AW978" s="44"/>
      <c r="AX978" s="44"/>
      <c r="AY978" s="44"/>
      <c r="AZ978" s="44"/>
      <c r="BA978" s="44"/>
      <c r="BB978" s="44"/>
      <c r="BC978" s="44"/>
      <c r="BD978" s="44"/>
      <c r="BE978" s="44"/>
      <c r="BF978" s="44"/>
      <c r="BG978" s="44"/>
      <c r="BH978" s="44"/>
      <c r="BI978" s="44"/>
      <c r="BJ978" s="44"/>
      <c r="BK978" s="44"/>
      <c r="BL978" s="44"/>
      <c r="BM978" s="44"/>
      <c r="BN978" s="44"/>
      <c r="BO978" s="44"/>
      <c r="BP978" s="44"/>
      <c r="BQ978" s="44"/>
      <c r="BR978" s="44"/>
      <c r="BS978" s="44"/>
      <c r="BT978" s="44"/>
      <c r="BU978" s="44"/>
      <c r="BV978" s="44"/>
      <c r="BW978" s="44"/>
      <c r="BX978" s="44"/>
      <c r="BY978" s="44"/>
      <c r="BZ978" s="44"/>
      <c r="CA978" s="44"/>
      <c r="CB978" s="44"/>
      <c r="CC978" s="44"/>
      <c r="CD978" s="44"/>
      <c r="CE978" s="44"/>
      <c r="CF978" s="44"/>
      <c r="CG978" s="44"/>
      <c r="CH978" s="44"/>
      <c r="CI978" s="44"/>
      <c r="CJ978" s="44"/>
      <c r="CK978" s="44"/>
      <c r="CL978" s="44"/>
      <c r="CM978" s="44"/>
      <c r="CN978" s="44"/>
      <c r="CO978" s="44"/>
      <c r="CP978" s="44"/>
      <c r="CQ978" s="44"/>
      <c r="CR978" s="44"/>
      <c r="CS978" s="44"/>
      <c r="CT978" s="44"/>
      <c r="CU978" s="44"/>
      <c r="CV978" s="44"/>
      <c r="CW978" s="44"/>
      <c r="CX978" s="44"/>
      <c r="CY978" s="44"/>
      <c r="CZ978" s="44"/>
      <c r="DA978" s="44"/>
      <c r="DB978" s="44"/>
      <c r="DC978" s="44"/>
      <c r="DD978" s="44"/>
      <c r="DE978" s="44"/>
      <c r="DF978" s="44"/>
      <c r="DG978" s="44"/>
      <c r="DH978" s="44"/>
      <c r="DI978" s="44"/>
      <c r="DJ978" s="44"/>
      <c r="DK978" s="44"/>
      <c r="DL978" s="44"/>
      <c r="DM978" s="44"/>
      <c r="DN978" s="44"/>
      <c r="DO978" s="44"/>
      <c r="DP978" s="44"/>
      <c r="DQ978" s="44"/>
      <c r="DR978" s="44"/>
      <c r="DS978" s="44"/>
      <c r="DT978" s="44"/>
      <c r="DU978" s="44"/>
      <c r="DV978" s="44"/>
      <c r="DW978" s="44"/>
      <c r="DX978" s="44"/>
      <c r="DY978" s="44"/>
      <c r="DZ978" s="44"/>
      <c r="EA978" s="44"/>
      <c r="EB978" s="44"/>
      <c r="EC978" s="44"/>
      <c r="ED978" s="44"/>
      <c r="EE978" s="44"/>
      <c r="EF978" s="44"/>
      <c r="EG978" s="44"/>
      <c r="EH978" s="44"/>
      <c r="EI978" s="44"/>
      <c r="EJ978" s="44"/>
      <c r="EK978" s="44"/>
      <c r="EL978" s="44"/>
      <c r="EM978" s="44"/>
      <c r="EN978" s="44"/>
      <c r="EO978" s="44"/>
      <c r="EP978" s="44"/>
      <c r="EQ978" s="44"/>
      <c r="ER978" s="44"/>
      <c r="ES978" s="44"/>
      <c r="ET978" s="44"/>
      <c r="EU978" s="44"/>
      <c r="EV978" s="44"/>
      <c r="EW978" s="44"/>
      <c r="EX978" s="44"/>
      <c r="EY978" s="44"/>
      <c r="EZ978" s="44"/>
      <c r="FA978" s="44"/>
      <c r="FB978" s="44"/>
      <c r="FC978" s="44"/>
      <c r="FD978" s="44"/>
      <c r="FE978" s="44"/>
      <c r="FF978" s="44"/>
      <c r="FG978" s="44"/>
      <c r="FH978" s="44"/>
      <c r="FI978" s="44"/>
      <c r="FJ978" s="44"/>
      <c r="FK978" s="44"/>
      <c r="FL978" s="44"/>
      <c r="FM978" s="44"/>
      <c r="FN978" s="44"/>
      <c r="FO978" s="44"/>
      <c r="FP978" s="44"/>
      <c r="FQ978" s="44"/>
      <c r="FR978" s="44"/>
      <c r="FS978" s="44"/>
      <c r="FT978" s="44"/>
      <c r="FU978" s="44"/>
      <c r="FV978" s="44"/>
      <c r="FW978" s="44"/>
      <c r="FX978" s="44"/>
      <c r="FY978" s="44"/>
      <c r="FZ978" s="44"/>
      <c r="GA978" s="44"/>
      <c r="GB978" s="44"/>
      <c r="GC978" s="44"/>
      <c r="GD978" s="44"/>
      <c r="GE978" s="44"/>
      <c r="GF978" s="44"/>
      <c r="GG978" s="44"/>
      <c r="GH978" s="44"/>
      <c r="GI978" s="44"/>
      <c r="GJ978" s="44"/>
      <c r="GK978" s="44"/>
      <c r="GL978" s="44"/>
      <c r="GM978" s="44"/>
      <c r="GN978" s="44"/>
      <c r="GO978" s="44"/>
      <c r="GP978" s="44"/>
      <c r="GQ978" s="44"/>
      <c r="GR978" s="44"/>
      <c r="GS978" s="44"/>
      <c r="GT978" s="44"/>
      <c r="GU978" s="44"/>
      <c r="GV978" s="44"/>
      <c r="GW978" s="44"/>
      <c r="GX978" s="44"/>
      <c r="GY978" s="44"/>
      <c r="GZ978" s="44"/>
      <c r="HA978" s="44"/>
      <c r="HB978" s="44"/>
      <c r="HC978" s="44"/>
      <c r="HD978" s="44"/>
      <c r="HE978" s="44"/>
      <c r="HF978" s="44"/>
      <c r="HG978" s="44"/>
      <c r="HH978" s="44"/>
      <c r="HI978" s="44"/>
      <c r="HJ978" s="44"/>
      <c r="HK978" s="44"/>
      <c r="HL978" s="44"/>
      <c r="HM978" s="44"/>
      <c r="HN978" s="44"/>
      <c r="HO978" s="44"/>
      <c r="HP978" s="44"/>
      <c r="HQ978" s="44"/>
      <c r="HR978" s="44"/>
      <c r="HS978" s="44"/>
      <c r="HT978" s="44"/>
      <c r="HU978" s="44"/>
      <c r="HV978" s="44"/>
      <c r="HW978" s="44"/>
      <c r="HX978" s="44"/>
      <c r="HY978" s="44"/>
      <c r="HZ978" s="44"/>
      <c r="IA978" s="44"/>
      <c r="IB978" s="40"/>
      <c r="IC978" s="40"/>
      <c r="ID978" s="40"/>
      <c r="IE978" s="40"/>
      <c r="IF978" s="40"/>
      <c r="IG978" s="40"/>
      <c r="IH978" s="40"/>
      <c r="II978" s="40"/>
    </row>
    <row r="979" spans="2:256" s="39" customFormat="1" ht="63" x14ac:dyDescent="0.25">
      <c r="B979" s="177"/>
      <c r="C979" s="34">
        <v>345</v>
      </c>
      <c r="D979" s="35" t="s">
        <v>3017</v>
      </c>
      <c r="E979" s="35" t="s">
        <v>1246</v>
      </c>
      <c r="F979" s="35" t="s">
        <v>1854</v>
      </c>
      <c r="G979" s="35" t="s">
        <v>4450</v>
      </c>
      <c r="H979" s="37">
        <v>42060</v>
      </c>
      <c r="I979" s="133">
        <v>13369</v>
      </c>
      <c r="J979" s="38">
        <v>42060</v>
      </c>
      <c r="K979" s="42" t="s">
        <v>2501</v>
      </c>
      <c r="L979" s="44"/>
      <c r="M979" s="44"/>
      <c r="N979" s="44"/>
      <c r="O979" s="44"/>
      <c r="P979" s="44"/>
      <c r="Q979" s="44"/>
      <c r="R979" s="44"/>
      <c r="S979" s="44"/>
      <c r="T979" s="44"/>
      <c r="U979" s="44"/>
      <c r="V979" s="44"/>
      <c r="W979" s="44"/>
      <c r="X979" s="44"/>
      <c r="Y979" s="44"/>
      <c r="Z979" s="44"/>
      <c r="AA979" s="44"/>
      <c r="AB979" s="44"/>
      <c r="AC979" s="44"/>
      <c r="AD979" s="44"/>
      <c r="AE979" s="44"/>
      <c r="AF979" s="44"/>
      <c r="AG979" s="44"/>
      <c r="AH979" s="44"/>
      <c r="AI979" s="44"/>
      <c r="AJ979" s="44"/>
      <c r="AK979" s="44"/>
      <c r="AL979" s="44"/>
      <c r="AM979" s="44"/>
      <c r="AN979" s="44"/>
      <c r="AO979" s="44"/>
      <c r="AP979" s="44"/>
      <c r="AQ979" s="44"/>
      <c r="AR979" s="44"/>
      <c r="AS979" s="44"/>
      <c r="AT979" s="44"/>
      <c r="AU979" s="44"/>
      <c r="AV979" s="44"/>
      <c r="AW979" s="44"/>
      <c r="AX979" s="44"/>
      <c r="AY979" s="44"/>
      <c r="AZ979" s="44"/>
      <c r="BA979" s="44"/>
      <c r="BB979" s="44"/>
      <c r="BC979" s="44"/>
      <c r="BD979" s="44"/>
      <c r="BE979" s="44"/>
      <c r="BF979" s="44"/>
      <c r="BG979" s="44"/>
      <c r="BH979" s="44"/>
      <c r="BI979" s="44"/>
      <c r="BJ979" s="44"/>
      <c r="BK979" s="44"/>
      <c r="BL979" s="44"/>
      <c r="BM979" s="44"/>
      <c r="BN979" s="44"/>
      <c r="BO979" s="44"/>
      <c r="BP979" s="44"/>
      <c r="BQ979" s="44"/>
      <c r="BR979" s="44"/>
      <c r="BS979" s="44"/>
      <c r="BT979" s="44"/>
      <c r="BU979" s="44"/>
      <c r="BV979" s="44"/>
      <c r="BW979" s="44"/>
      <c r="BX979" s="44"/>
      <c r="BY979" s="44"/>
      <c r="BZ979" s="44"/>
      <c r="CA979" s="44"/>
      <c r="CB979" s="44"/>
      <c r="CC979" s="44"/>
      <c r="CD979" s="44"/>
      <c r="CE979" s="44"/>
      <c r="CF979" s="44"/>
      <c r="CG979" s="44"/>
      <c r="CH979" s="44"/>
      <c r="CI979" s="44"/>
      <c r="CJ979" s="44"/>
      <c r="CK979" s="44"/>
      <c r="CL979" s="44"/>
      <c r="CM979" s="44"/>
      <c r="CN979" s="44"/>
      <c r="CO979" s="44"/>
      <c r="CP979" s="44"/>
      <c r="CQ979" s="44"/>
      <c r="CR979" s="44"/>
      <c r="CS979" s="44"/>
      <c r="CT979" s="44"/>
      <c r="CU979" s="44"/>
      <c r="CV979" s="44"/>
      <c r="CW979" s="44"/>
      <c r="CX979" s="44"/>
      <c r="CY979" s="44"/>
      <c r="CZ979" s="44"/>
      <c r="DA979" s="44"/>
      <c r="DB979" s="44"/>
      <c r="DC979" s="44"/>
      <c r="DD979" s="44"/>
      <c r="DE979" s="44"/>
      <c r="DF979" s="44"/>
      <c r="DG979" s="44"/>
      <c r="DH979" s="44"/>
      <c r="DI979" s="44"/>
      <c r="DJ979" s="44"/>
      <c r="DK979" s="44"/>
      <c r="DL979" s="44"/>
      <c r="DM979" s="44"/>
      <c r="DN979" s="44"/>
      <c r="DO979" s="44"/>
      <c r="DP979" s="44"/>
      <c r="DQ979" s="44"/>
      <c r="DR979" s="44"/>
      <c r="DS979" s="44"/>
      <c r="DT979" s="44"/>
      <c r="DU979" s="44"/>
      <c r="DV979" s="44"/>
      <c r="DW979" s="44"/>
      <c r="DX979" s="44"/>
      <c r="DY979" s="44"/>
      <c r="DZ979" s="44"/>
      <c r="EA979" s="44"/>
      <c r="EB979" s="44"/>
      <c r="EC979" s="44"/>
      <c r="ED979" s="44"/>
      <c r="EE979" s="44"/>
      <c r="EF979" s="44"/>
      <c r="EG979" s="44"/>
      <c r="EH979" s="44"/>
      <c r="EI979" s="44"/>
      <c r="EJ979" s="44"/>
      <c r="EK979" s="44"/>
      <c r="EL979" s="44"/>
      <c r="EM979" s="44"/>
      <c r="EN979" s="44"/>
      <c r="EO979" s="44"/>
      <c r="EP979" s="44"/>
      <c r="EQ979" s="44"/>
      <c r="ER979" s="44"/>
      <c r="ES979" s="44"/>
      <c r="ET979" s="44"/>
      <c r="EU979" s="44"/>
      <c r="EV979" s="44"/>
      <c r="EW979" s="44"/>
      <c r="EX979" s="44"/>
      <c r="EY979" s="44"/>
      <c r="EZ979" s="44"/>
      <c r="FA979" s="44"/>
      <c r="FB979" s="44"/>
      <c r="FC979" s="44"/>
      <c r="FD979" s="44"/>
      <c r="FE979" s="44"/>
      <c r="FF979" s="44"/>
      <c r="FG979" s="44"/>
      <c r="FH979" s="44"/>
      <c r="FI979" s="44"/>
      <c r="FJ979" s="44"/>
      <c r="FK979" s="44"/>
      <c r="FL979" s="44"/>
      <c r="FM979" s="44"/>
      <c r="FN979" s="44"/>
      <c r="FO979" s="44"/>
      <c r="FP979" s="44"/>
      <c r="FQ979" s="44"/>
      <c r="FR979" s="44"/>
      <c r="FS979" s="44"/>
      <c r="FT979" s="44"/>
      <c r="FU979" s="44"/>
      <c r="FV979" s="44"/>
      <c r="FW979" s="44"/>
      <c r="FX979" s="44"/>
      <c r="FY979" s="44"/>
      <c r="FZ979" s="44"/>
      <c r="GA979" s="44"/>
      <c r="GB979" s="44"/>
      <c r="GC979" s="44"/>
      <c r="GD979" s="44"/>
      <c r="GE979" s="44"/>
      <c r="GF979" s="44"/>
      <c r="GG979" s="44"/>
      <c r="GH979" s="44"/>
      <c r="GI979" s="44"/>
      <c r="GJ979" s="44"/>
      <c r="GK979" s="44"/>
      <c r="GL979" s="44"/>
      <c r="GM979" s="44"/>
      <c r="GN979" s="44"/>
      <c r="GO979" s="44"/>
      <c r="GP979" s="44"/>
      <c r="GQ979" s="44"/>
      <c r="GR979" s="44"/>
      <c r="GS979" s="44"/>
      <c r="GT979" s="44"/>
      <c r="GU979" s="44"/>
      <c r="GV979" s="44"/>
      <c r="GW979" s="44"/>
      <c r="GX979" s="44"/>
      <c r="GY979" s="44"/>
      <c r="GZ979" s="44"/>
      <c r="HA979" s="44"/>
      <c r="HB979" s="44"/>
      <c r="HC979" s="44"/>
      <c r="HD979" s="44"/>
      <c r="HE979" s="44"/>
      <c r="HF979" s="44"/>
      <c r="HG979" s="44"/>
      <c r="HH979" s="44"/>
      <c r="HI979" s="44"/>
      <c r="HJ979" s="44"/>
      <c r="HK979" s="44"/>
      <c r="HL979" s="44"/>
      <c r="HM979" s="44"/>
      <c r="HN979" s="44"/>
      <c r="HO979" s="44"/>
      <c r="HP979" s="44"/>
      <c r="HQ979" s="44"/>
      <c r="HR979" s="44"/>
      <c r="HS979" s="44"/>
      <c r="HT979" s="44"/>
      <c r="HU979" s="44"/>
      <c r="HV979" s="44"/>
      <c r="HW979" s="44"/>
      <c r="HX979" s="44"/>
      <c r="HY979" s="44"/>
      <c r="HZ979" s="44"/>
      <c r="IA979" s="44"/>
      <c r="IB979" s="40"/>
      <c r="IC979" s="40"/>
      <c r="ID979" s="40"/>
      <c r="IE979" s="40"/>
      <c r="IF979" s="40"/>
      <c r="IG979" s="40"/>
      <c r="IH979" s="40"/>
      <c r="II979" s="40"/>
    </row>
    <row r="980" spans="2:256" s="39" customFormat="1" ht="63" x14ac:dyDescent="0.25">
      <c r="B980" s="177"/>
      <c r="C980" s="34">
        <v>346</v>
      </c>
      <c r="D980" s="35" t="s">
        <v>3016</v>
      </c>
      <c r="E980" s="35" t="s">
        <v>1246</v>
      </c>
      <c r="F980" s="35" t="s">
        <v>1867</v>
      </c>
      <c r="G980" s="35" t="s">
        <v>4451</v>
      </c>
      <c r="H980" s="37">
        <v>42060</v>
      </c>
      <c r="I980" s="133">
        <v>12610</v>
      </c>
      <c r="J980" s="38">
        <v>42060</v>
      </c>
      <c r="K980" s="42" t="s">
        <v>2500</v>
      </c>
      <c r="L980" s="44"/>
      <c r="M980" s="44"/>
      <c r="N980" s="44"/>
      <c r="O980" s="44"/>
      <c r="P980" s="44"/>
      <c r="Q980" s="44"/>
      <c r="R980" s="44"/>
      <c r="S980" s="44"/>
      <c r="T980" s="44"/>
      <c r="U980" s="44"/>
      <c r="V980" s="44"/>
      <c r="W980" s="44"/>
      <c r="X980" s="44"/>
      <c r="Y980" s="44"/>
      <c r="Z980" s="44"/>
      <c r="AA980" s="44"/>
      <c r="AB980" s="44"/>
      <c r="AC980" s="44"/>
      <c r="AD980" s="44"/>
      <c r="AE980" s="44"/>
      <c r="AF980" s="44"/>
      <c r="AG980" s="44"/>
      <c r="AH980" s="44"/>
      <c r="AI980" s="44"/>
      <c r="AJ980" s="44"/>
      <c r="AK980" s="44"/>
      <c r="AL980" s="44"/>
      <c r="AM980" s="44"/>
      <c r="AN980" s="44"/>
      <c r="AO980" s="44"/>
      <c r="AP980" s="44"/>
      <c r="AQ980" s="44"/>
      <c r="AR980" s="44"/>
      <c r="AS980" s="44"/>
      <c r="AT980" s="44"/>
      <c r="AU980" s="44"/>
      <c r="AV980" s="44"/>
      <c r="AW980" s="44"/>
      <c r="AX980" s="44"/>
      <c r="AY980" s="44"/>
      <c r="AZ980" s="44"/>
      <c r="BA980" s="44"/>
      <c r="BB980" s="44"/>
      <c r="BC980" s="44"/>
      <c r="BD980" s="44"/>
      <c r="BE980" s="44"/>
      <c r="BF980" s="44"/>
      <c r="BG980" s="44"/>
      <c r="BH980" s="44"/>
      <c r="BI980" s="44"/>
      <c r="BJ980" s="44"/>
      <c r="BK980" s="44"/>
      <c r="BL980" s="44"/>
      <c r="BM980" s="44"/>
      <c r="BN980" s="44"/>
      <c r="BO980" s="44"/>
      <c r="BP980" s="44"/>
      <c r="BQ980" s="44"/>
      <c r="BR980" s="44"/>
      <c r="BS980" s="44"/>
      <c r="BT980" s="44"/>
      <c r="BU980" s="44"/>
      <c r="BV980" s="44"/>
      <c r="BW980" s="44"/>
      <c r="BX980" s="44"/>
      <c r="BY980" s="44"/>
      <c r="BZ980" s="44"/>
      <c r="CA980" s="44"/>
      <c r="CB980" s="44"/>
      <c r="CC980" s="44"/>
      <c r="CD980" s="44"/>
      <c r="CE980" s="44"/>
      <c r="CF980" s="44"/>
      <c r="CG980" s="44"/>
      <c r="CH980" s="44"/>
      <c r="CI980" s="44"/>
      <c r="CJ980" s="44"/>
      <c r="CK980" s="44"/>
      <c r="CL980" s="44"/>
      <c r="CM980" s="44"/>
      <c r="CN980" s="44"/>
      <c r="CO980" s="44"/>
      <c r="CP980" s="44"/>
      <c r="CQ980" s="44"/>
      <c r="CR980" s="44"/>
      <c r="CS980" s="44"/>
      <c r="CT980" s="44"/>
      <c r="CU980" s="44"/>
      <c r="CV980" s="44"/>
      <c r="CW980" s="44"/>
      <c r="CX980" s="44"/>
      <c r="CY980" s="44"/>
      <c r="CZ980" s="44"/>
      <c r="DA980" s="44"/>
      <c r="DB980" s="44"/>
      <c r="DC980" s="44"/>
      <c r="DD980" s="44"/>
      <c r="DE980" s="44"/>
      <c r="DF980" s="44"/>
      <c r="DG980" s="44"/>
      <c r="DH980" s="44"/>
      <c r="DI980" s="44"/>
      <c r="DJ980" s="44"/>
      <c r="DK980" s="44"/>
      <c r="DL980" s="44"/>
      <c r="DM980" s="44"/>
      <c r="DN980" s="44"/>
      <c r="DO980" s="44"/>
      <c r="DP980" s="44"/>
      <c r="DQ980" s="44"/>
      <c r="DR980" s="44"/>
      <c r="DS980" s="44"/>
      <c r="DT980" s="44"/>
      <c r="DU980" s="44"/>
      <c r="DV980" s="44"/>
      <c r="DW980" s="44"/>
      <c r="DX980" s="44"/>
      <c r="DY980" s="44"/>
      <c r="DZ980" s="44"/>
      <c r="EA980" s="44"/>
      <c r="EB980" s="44"/>
      <c r="EC980" s="44"/>
      <c r="ED980" s="44"/>
      <c r="EE980" s="44"/>
      <c r="EF980" s="44"/>
      <c r="EG980" s="44"/>
      <c r="EH980" s="44"/>
      <c r="EI980" s="44"/>
      <c r="EJ980" s="44"/>
      <c r="EK980" s="44"/>
      <c r="EL980" s="44"/>
      <c r="EM980" s="44"/>
      <c r="EN980" s="44"/>
      <c r="EO980" s="44"/>
      <c r="EP980" s="44"/>
      <c r="EQ980" s="44"/>
      <c r="ER980" s="44"/>
      <c r="ES980" s="44"/>
      <c r="ET980" s="44"/>
      <c r="EU980" s="44"/>
      <c r="EV980" s="44"/>
      <c r="EW980" s="44"/>
      <c r="EX980" s="44"/>
      <c r="EY980" s="44"/>
      <c r="EZ980" s="44"/>
      <c r="FA980" s="44"/>
      <c r="FB980" s="44"/>
      <c r="FC980" s="44"/>
      <c r="FD980" s="44"/>
      <c r="FE980" s="44"/>
      <c r="FF980" s="44"/>
      <c r="FG980" s="44"/>
      <c r="FH980" s="44"/>
      <c r="FI980" s="44"/>
      <c r="FJ980" s="44"/>
      <c r="FK980" s="44"/>
      <c r="FL980" s="44"/>
      <c r="FM980" s="44"/>
      <c r="FN980" s="44"/>
      <c r="FO980" s="44"/>
      <c r="FP980" s="44"/>
      <c r="FQ980" s="44"/>
      <c r="FR980" s="44"/>
      <c r="FS980" s="44"/>
      <c r="FT980" s="44"/>
      <c r="FU980" s="44"/>
      <c r="FV980" s="44"/>
      <c r="FW980" s="44"/>
      <c r="FX980" s="44"/>
      <c r="FY980" s="44"/>
      <c r="FZ980" s="44"/>
      <c r="GA980" s="44"/>
      <c r="GB980" s="44"/>
      <c r="GC980" s="44"/>
      <c r="GD980" s="44"/>
      <c r="GE980" s="44"/>
      <c r="GF980" s="44"/>
      <c r="GG980" s="44"/>
      <c r="GH980" s="44"/>
      <c r="GI980" s="44"/>
      <c r="GJ980" s="44"/>
      <c r="GK980" s="44"/>
      <c r="GL980" s="44"/>
      <c r="GM980" s="44"/>
      <c r="GN980" s="44"/>
      <c r="GO980" s="44"/>
      <c r="GP980" s="44"/>
      <c r="GQ980" s="44"/>
      <c r="GR980" s="44"/>
      <c r="GS980" s="44"/>
      <c r="GT980" s="44"/>
      <c r="GU980" s="44"/>
      <c r="GV980" s="44"/>
      <c r="GW980" s="44"/>
      <c r="GX980" s="44"/>
      <c r="GY980" s="44"/>
      <c r="GZ980" s="44"/>
      <c r="HA980" s="44"/>
      <c r="HB980" s="44"/>
      <c r="HC980" s="44"/>
      <c r="HD980" s="44"/>
      <c r="HE980" s="44"/>
      <c r="HF980" s="44"/>
      <c r="HG980" s="44"/>
      <c r="HH980" s="44"/>
      <c r="HI980" s="44"/>
      <c r="HJ980" s="44"/>
      <c r="HK980" s="44"/>
      <c r="HL980" s="44"/>
      <c r="HM980" s="44"/>
      <c r="HN980" s="44"/>
      <c r="HO980" s="44"/>
      <c r="HP980" s="44"/>
      <c r="HQ980" s="44"/>
      <c r="HR980" s="44"/>
      <c r="HS980" s="44"/>
      <c r="HT980" s="44"/>
      <c r="HU980" s="44"/>
      <c r="HV980" s="44"/>
      <c r="HW980" s="44"/>
      <c r="HX980" s="44"/>
      <c r="HY980" s="44"/>
      <c r="HZ980" s="44"/>
      <c r="IA980" s="44"/>
      <c r="IB980" s="40"/>
      <c r="IC980" s="40"/>
      <c r="ID980" s="40"/>
      <c r="IE980" s="40"/>
      <c r="IF980" s="40"/>
      <c r="IG980" s="40"/>
      <c r="IH980" s="40"/>
      <c r="II980" s="40"/>
    </row>
    <row r="981" spans="2:256" s="39" customFormat="1" ht="63" x14ac:dyDescent="0.25">
      <c r="B981" s="177"/>
      <c r="C981" s="34">
        <v>347</v>
      </c>
      <c r="D981" s="35" t="s">
        <v>3016</v>
      </c>
      <c r="E981" s="35" t="s">
        <v>1246</v>
      </c>
      <c r="F981" s="35" t="s">
        <v>1867</v>
      </c>
      <c r="G981" s="35" t="s">
        <v>4452</v>
      </c>
      <c r="H981" s="37">
        <v>42060</v>
      </c>
      <c r="I981" s="133">
        <v>24776</v>
      </c>
      <c r="J981" s="38">
        <v>42060</v>
      </c>
      <c r="K981" s="42" t="s">
        <v>2502</v>
      </c>
      <c r="L981" s="44"/>
      <c r="M981" s="44"/>
      <c r="N981" s="44"/>
      <c r="O981" s="44"/>
      <c r="P981" s="44"/>
      <c r="Q981" s="44"/>
      <c r="R981" s="44"/>
      <c r="S981" s="44"/>
      <c r="T981" s="44"/>
      <c r="U981" s="44"/>
      <c r="V981" s="44"/>
      <c r="W981" s="44"/>
      <c r="X981" s="44"/>
      <c r="Y981" s="44"/>
      <c r="Z981" s="44"/>
      <c r="AA981" s="44"/>
      <c r="AB981" s="44"/>
      <c r="AC981" s="44"/>
      <c r="AD981" s="44"/>
      <c r="AE981" s="44"/>
      <c r="AF981" s="44"/>
      <c r="AG981" s="44"/>
      <c r="AH981" s="44"/>
      <c r="AI981" s="44"/>
      <c r="AJ981" s="44"/>
      <c r="AK981" s="44"/>
      <c r="AL981" s="44"/>
      <c r="AM981" s="44"/>
      <c r="AN981" s="44"/>
      <c r="AO981" s="44"/>
      <c r="AP981" s="44"/>
      <c r="AQ981" s="44"/>
      <c r="AR981" s="44"/>
      <c r="AS981" s="44"/>
      <c r="AT981" s="44"/>
      <c r="AU981" s="44"/>
      <c r="AV981" s="44"/>
      <c r="AW981" s="44"/>
      <c r="AX981" s="44"/>
      <c r="AY981" s="44"/>
      <c r="AZ981" s="44"/>
      <c r="BA981" s="44"/>
      <c r="BB981" s="44"/>
      <c r="BC981" s="44"/>
      <c r="BD981" s="44"/>
      <c r="BE981" s="44"/>
      <c r="BF981" s="44"/>
      <c r="BG981" s="44"/>
      <c r="BH981" s="44"/>
      <c r="BI981" s="44"/>
      <c r="BJ981" s="44"/>
      <c r="BK981" s="44"/>
      <c r="BL981" s="44"/>
      <c r="BM981" s="44"/>
      <c r="BN981" s="44"/>
      <c r="BO981" s="44"/>
      <c r="BP981" s="44"/>
      <c r="BQ981" s="44"/>
      <c r="BR981" s="44"/>
      <c r="BS981" s="44"/>
      <c r="BT981" s="44"/>
      <c r="BU981" s="44"/>
      <c r="BV981" s="44"/>
      <c r="BW981" s="44"/>
      <c r="BX981" s="44"/>
      <c r="BY981" s="44"/>
      <c r="BZ981" s="44"/>
      <c r="CA981" s="44"/>
      <c r="CB981" s="44"/>
      <c r="CC981" s="44"/>
      <c r="CD981" s="44"/>
      <c r="CE981" s="44"/>
      <c r="CF981" s="44"/>
      <c r="CG981" s="44"/>
      <c r="CH981" s="44"/>
      <c r="CI981" s="44"/>
      <c r="CJ981" s="44"/>
      <c r="CK981" s="44"/>
      <c r="CL981" s="44"/>
      <c r="CM981" s="44"/>
      <c r="CN981" s="44"/>
      <c r="CO981" s="44"/>
      <c r="CP981" s="44"/>
      <c r="CQ981" s="44"/>
      <c r="CR981" s="44"/>
      <c r="CS981" s="44"/>
      <c r="CT981" s="44"/>
      <c r="CU981" s="44"/>
      <c r="CV981" s="44"/>
      <c r="CW981" s="44"/>
      <c r="CX981" s="44"/>
      <c r="CY981" s="44"/>
      <c r="CZ981" s="44"/>
      <c r="DA981" s="44"/>
      <c r="DB981" s="44"/>
      <c r="DC981" s="44"/>
      <c r="DD981" s="44"/>
      <c r="DE981" s="44"/>
      <c r="DF981" s="44"/>
      <c r="DG981" s="44"/>
      <c r="DH981" s="44"/>
      <c r="DI981" s="44"/>
      <c r="DJ981" s="44"/>
      <c r="DK981" s="44"/>
      <c r="DL981" s="44"/>
      <c r="DM981" s="44"/>
      <c r="DN981" s="44"/>
      <c r="DO981" s="44"/>
      <c r="DP981" s="44"/>
      <c r="DQ981" s="44"/>
      <c r="DR981" s="44"/>
      <c r="DS981" s="44"/>
      <c r="DT981" s="44"/>
      <c r="DU981" s="44"/>
      <c r="DV981" s="44"/>
      <c r="DW981" s="44"/>
      <c r="DX981" s="44"/>
      <c r="DY981" s="44"/>
      <c r="DZ981" s="44"/>
      <c r="EA981" s="44"/>
      <c r="EB981" s="44"/>
      <c r="EC981" s="44"/>
      <c r="ED981" s="44"/>
      <c r="EE981" s="44"/>
      <c r="EF981" s="44"/>
      <c r="EG981" s="44"/>
      <c r="EH981" s="44"/>
      <c r="EI981" s="44"/>
      <c r="EJ981" s="44"/>
      <c r="EK981" s="44"/>
      <c r="EL981" s="44"/>
      <c r="EM981" s="44"/>
      <c r="EN981" s="44"/>
      <c r="EO981" s="44"/>
      <c r="EP981" s="44"/>
      <c r="EQ981" s="44"/>
      <c r="ER981" s="44"/>
      <c r="ES981" s="44"/>
      <c r="ET981" s="44"/>
      <c r="EU981" s="44"/>
      <c r="EV981" s="44"/>
      <c r="EW981" s="44"/>
      <c r="EX981" s="44"/>
      <c r="EY981" s="44"/>
      <c r="EZ981" s="44"/>
      <c r="FA981" s="44"/>
      <c r="FB981" s="44"/>
      <c r="FC981" s="44"/>
      <c r="FD981" s="44"/>
      <c r="FE981" s="44"/>
      <c r="FF981" s="44"/>
      <c r="FG981" s="44"/>
      <c r="FH981" s="44"/>
      <c r="FI981" s="44"/>
      <c r="FJ981" s="44"/>
      <c r="FK981" s="44"/>
      <c r="FL981" s="44"/>
      <c r="FM981" s="44"/>
      <c r="FN981" s="44"/>
      <c r="FO981" s="44"/>
      <c r="FP981" s="44"/>
      <c r="FQ981" s="44"/>
      <c r="FR981" s="44"/>
      <c r="FS981" s="44"/>
      <c r="FT981" s="44"/>
      <c r="FU981" s="44"/>
      <c r="FV981" s="44"/>
      <c r="FW981" s="44"/>
      <c r="FX981" s="44"/>
      <c r="FY981" s="44"/>
      <c r="FZ981" s="44"/>
      <c r="GA981" s="44"/>
      <c r="GB981" s="44"/>
      <c r="GC981" s="44"/>
      <c r="GD981" s="44"/>
      <c r="GE981" s="44"/>
      <c r="GF981" s="44"/>
      <c r="GG981" s="44"/>
      <c r="GH981" s="44"/>
      <c r="GI981" s="44"/>
      <c r="GJ981" s="44"/>
      <c r="GK981" s="44"/>
      <c r="GL981" s="44"/>
      <c r="GM981" s="44"/>
      <c r="GN981" s="44"/>
      <c r="GO981" s="44"/>
      <c r="GP981" s="44"/>
      <c r="GQ981" s="44"/>
      <c r="GR981" s="44"/>
      <c r="GS981" s="44"/>
      <c r="GT981" s="44"/>
      <c r="GU981" s="44"/>
      <c r="GV981" s="44"/>
      <c r="GW981" s="44"/>
      <c r="GX981" s="44"/>
      <c r="GY981" s="44"/>
      <c r="GZ981" s="44"/>
      <c r="HA981" s="44"/>
      <c r="HB981" s="44"/>
      <c r="HC981" s="44"/>
      <c r="HD981" s="44"/>
      <c r="HE981" s="44"/>
      <c r="HF981" s="44"/>
      <c r="HG981" s="44"/>
      <c r="HH981" s="44"/>
      <c r="HI981" s="44"/>
      <c r="HJ981" s="44"/>
      <c r="HK981" s="44"/>
      <c r="HL981" s="44"/>
      <c r="HM981" s="44"/>
      <c r="HN981" s="44"/>
      <c r="HO981" s="44"/>
      <c r="HP981" s="44"/>
      <c r="HQ981" s="44"/>
      <c r="HR981" s="44"/>
      <c r="HS981" s="44"/>
      <c r="HT981" s="44"/>
      <c r="HU981" s="44"/>
      <c r="HV981" s="44"/>
      <c r="HW981" s="44"/>
      <c r="HX981" s="44"/>
      <c r="HY981" s="44"/>
      <c r="HZ981" s="44"/>
      <c r="IA981" s="44"/>
      <c r="IB981" s="40"/>
      <c r="IC981" s="40"/>
      <c r="ID981" s="40"/>
      <c r="IE981" s="40"/>
      <c r="IF981" s="40"/>
      <c r="IG981" s="40"/>
      <c r="IH981" s="40"/>
      <c r="II981" s="40"/>
    </row>
    <row r="982" spans="2:256" s="39" customFormat="1" ht="63" x14ac:dyDescent="0.25">
      <c r="B982" s="177"/>
      <c r="C982" s="34">
        <v>348</v>
      </c>
      <c r="D982" s="35" t="s">
        <v>3016</v>
      </c>
      <c r="E982" s="35" t="s">
        <v>1246</v>
      </c>
      <c r="F982" s="35" t="s">
        <v>1862</v>
      </c>
      <c r="G982" s="35" t="s">
        <v>4453</v>
      </c>
      <c r="H982" s="37">
        <v>42060</v>
      </c>
      <c r="I982" s="133">
        <v>6728</v>
      </c>
      <c r="J982" s="38">
        <v>42060</v>
      </c>
      <c r="K982" s="42" t="s">
        <v>2274</v>
      </c>
      <c r="L982" s="44"/>
      <c r="M982" s="44"/>
      <c r="N982" s="44"/>
      <c r="O982" s="44"/>
      <c r="P982" s="44"/>
      <c r="Q982" s="44"/>
      <c r="R982" s="44"/>
      <c r="S982" s="44"/>
      <c r="T982" s="44"/>
      <c r="U982" s="44"/>
      <c r="V982" s="44"/>
      <c r="W982" s="44"/>
      <c r="X982" s="44"/>
      <c r="Y982" s="44"/>
      <c r="Z982" s="44"/>
      <c r="AA982" s="44"/>
      <c r="AB982" s="44"/>
      <c r="AC982" s="44"/>
      <c r="AD982" s="44"/>
      <c r="AE982" s="44"/>
      <c r="AF982" s="44"/>
      <c r="AG982" s="44"/>
      <c r="AH982" s="44"/>
      <c r="AI982" s="44"/>
      <c r="AJ982" s="44"/>
      <c r="AK982" s="44"/>
      <c r="AL982" s="44"/>
      <c r="AM982" s="44"/>
      <c r="AN982" s="44"/>
      <c r="AO982" s="44"/>
      <c r="AP982" s="44"/>
      <c r="AQ982" s="44"/>
      <c r="AR982" s="44"/>
      <c r="AS982" s="44"/>
      <c r="AT982" s="44"/>
      <c r="AU982" s="44"/>
      <c r="AV982" s="44"/>
      <c r="AW982" s="44"/>
      <c r="AX982" s="44"/>
      <c r="AY982" s="44"/>
      <c r="AZ982" s="44"/>
      <c r="BA982" s="44"/>
      <c r="BB982" s="44"/>
      <c r="BC982" s="44"/>
      <c r="BD982" s="44"/>
      <c r="BE982" s="44"/>
      <c r="BF982" s="44"/>
      <c r="BG982" s="44"/>
      <c r="BH982" s="44"/>
      <c r="BI982" s="44"/>
      <c r="BJ982" s="44"/>
      <c r="BK982" s="44"/>
      <c r="BL982" s="44"/>
      <c r="BM982" s="44"/>
      <c r="BN982" s="44"/>
      <c r="BO982" s="44"/>
      <c r="BP982" s="44"/>
      <c r="BQ982" s="44"/>
      <c r="BR982" s="44"/>
      <c r="BS982" s="44"/>
      <c r="BT982" s="44"/>
      <c r="BU982" s="44"/>
      <c r="BV982" s="44"/>
      <c r="BW982" s="44"/>
      <c r="BX982" s="44"/>
      <c r="BY982" s="44"/>
      <c r="BZ982" s="44"/>
      <c r="CA982" s="44"/>
      <c r="CB982" s="44"/>
      <c r="CC982" s="44"/>
      <c r="CD982" s="44"/>
      <c r="CE982" s="44"/>
      <c r="CF982" s="44"/>
      <c r="CG982" s="44"/>
      <c r="CH982" s="44"/>
      <c r="CI982" s="44"/>
      <c r="CJ982" s="44"/>
      <c r="CK982" s="44"/>
      <c r="CL982" s="44"/>
      <c r="CM982" s="44"/>
      <c r="CN982" s="44"/>
      <c r="CO982" s="44"/>
      <c r="CP982" s="44"/>
      <c r="CQ982" s="44"/>
      <c r="CR982" s="44"/>
      <c r="CS982" s="44"/>
      <c r="CT982" s="44"/>
      <c r="CU982" s="44"/>
      <c r="CV982" s="44"/>
      <c r="CW982" s="44"/>
      <c r="CX982" s="44"/>
      <c r="CY982" s="44"/>
      <c r="CZ982" s="44"/>
      <c r="DA982" s="44"/>
      <c r="DB982" s="44"/>
      <c r="DC982" s="44"/>
      <c r="DD982" s="44"/>
      <c r="DE982" s="44"/>
      <c r="DF982" s="44"/>
      <c r="DG982" s="44"/>
      <c r="DH982" s="44"/>
      <c r="DI982" s="44"/>
      <c r="DJ982" s="44"/>
      <c r="DK982" s="44"/>
      <c r="DL982" s="44"/>
      <c r="DM982" s="44"/>
      <c r="DN982" s="44"/>
      <c r="DO982" s="44"/>
      <c r="DP982" s="44"/>
      <c r="DQ982" s="44"/>
      <c r="DR982" s="44"/>
      <c r="DS982" s="44"/>
      <c r="DT982" s="44"/>
      <c r="DU982" s="44"/>
      <c r="DV982" s="44"/>
      <c r="DW982" s="44"/>
      <c r="DX982" s="44"/>
      <c r="DY982" s="44"/>
      <c r="DZ982" s="44"/>
      <c r="EA982" s="44"/>
      <c r="EB982" s="44"/>
      <c r="EC982" s="44"/>
      <c r="ED982" s="44"/>
      <c r="EE982" s="44"/>
      <c r="EF982" s="44"/>
      <c r="EG982" s="44"/>
      <c r="EH982" s="44"/>
      <c r="EI982" s="44"/>
      <c r="EJ982" s="44"/>
      <c r="EK982" s="44"/>
      <c r="EL982" s="44"/>
      <c r="EM982" s="44"/>
      <c r="EN982" s="44"/>
      <c r="EO982" s="44"/>
      <c r="EP982" s="44"/>
      <c r="EQ982" s="44"/>
      <c r="ER982" s="44"/>
      <c r="ES982" s="44"/>
      <c r="ET982" s="44"/>
      <c r="EU982" s="44"/>
      <c r="EV982" s="44"/>
      <c r="EW982" s="44"/>
      <c r="EX982" s="44"/>
      <c r="EY982" s="44"/>
      <c r="EZ982" s="44"/>
      <c r="FA982" s="44"/>
      <c r="FB982" s="44"/>
      <c r="FC982" s="44"/>
      <c r="FD982" s="44"/>
      <c r="FE982" s="44"/>
      <c r="FF982" s="44"/>
      <c r="FG982" s="44"/>
      <c r="FH982" s="44"/>
      <c r="FI982" s="44"/>
      <c r="FJ982" s="44"/>
      <c r="FK982" s="44"/>
      <c r="FL982" s="44"/>
      <c r="FM982" s="44"/>
      <c r="FN982" s="44"/>
      <c r="FO982" s="44"/>
      <c r="FP982" s="44"/>
      <c r="FQ982" s="44"/>
      <c r="FR982" s="44"/>
      <c r="FS982" s="44"/>
      <c r="FT982" s="44"/>
      <c r="FU982" s="44"/>
      <c r="FV982" s="44"/>
      <c r="FW982" s="44"/>
      <c r="FX982" s="44"/>
      <c r="FY982" s="44"/>
      <c r="FZ982" s="44"/>
      <c r="GA982" s="44"/>
      <c r="GB982" s="44"/>
      <c r="GC982" s="44"/>
      <c r="GD982" s="44"/>
      <c r="GE982" s="44"/>
      <c r="GF982" s="44"/>
      <c r="GG982" s="44"/>
      <c r="GH982" s="44"/>
      <c r="GI982" s="44"/>
      <c r="GJ982" s="44"/>
      <c r="GK982" s="44"/>
      <c r="GL982" s="44"/>
      <c r="GM982" s="44"/>
      <c r="GN982" s="44"/>
      <c r="GO982" s="44"/>
      <c r="GP982" s="44"/>
      <c r="GQ982" s="44"/>
      <c r="GR982" s="44"/>
      <c r="GS982" s="44"/>
      <c r="GT982" s="44"/>
      <c r="GU982" s="44"/>
      <c r="GV982" s="44"/>
      <c r="GW982" s="44"/>
      <c r="GX982" s="44"/>
      <c r="GY982" s="44"/>
      <c r="GZ982" s="44"/>
      <c r="HA982" s="44"/>
      <c r="HB982" s="44"/>
      <c r="HC982" s="44"/>
      <c r="HD982" s="44"/>
      <c r="HE982" s="44"/>
      <c r="HF982" s="44"/>
      <c r="HG982" s="44"/>
      <c r="HH982" s="44"/>
      <c r="HI982" s="44"/>
      <c r="HJ982" s="44"/>
      <c r="HK982" s="44"/>
      <c r="HL982" s="44"/>
      <c r="HM982" s="44"/>
      <c r="HN982" s="44"/>
      <c r="HO982" s="44"/>
      <c r="HP982" s="44"/>
      <c r="HQ982" s="44"/>
      <c r="HR982" s="44"/>
      <c r="HS982" s="44"/>
      <c r="HT982" s="44"/>
      <c r="HU982" s="44"/>
      <c r="HV982" s="44"/>
      <c r="HW982" s="44"/>
      <c r="HX982" s="44"/>
      <c r="HY982" s="44"/>
      <c r="HZ982" s="44"/>
      <c r="IA982" s="44"/>
      <c r="IB982" s="40"/>
      <c r="IC982" s="40"/>
      <c r="ID982" s="40"/>
      <c r="IE982" s="40"/>
      <c r="IF982" s="40"/>
      <c r="IG982" s="40"/>
      <c r="IH982" s="40"/>
      <c r="II982" s="40"/>
    </row>
    <row r="983" spans="2:256" s="39" customFormat="1" ht="110.25" x14ac:dyDescent="0.25">
      <c r="B983" s="177"/>
      <c r="C983" s="34">
        <v>349</v>
      </c>
      <c r="D983" s="46" t="s">
        <v>2937</v>
      </c>
      <c r="E983" s="41" t="s">
        <v>4</v>
      </c>
      <c r="F983" s="47" t="s">
        <v>840</v>
      </c>
      <c r="G983" s="48" t="s">
        <v>841</v>
      </c>
      <c r="H983" s="49">
        <v>42047</v>
      </c>
      <c r="I983" s="142">
        <v>117554</v>
      </c>
      <c r="J983" s="50">
        <v>42060</v>
      </c>
      <c r="K983" s="42" t="s">
        <v>2503</v>
      </c>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c r="AK983" s="40"/>
      <c r="AL983" s="40"/>
      <c r="AM983" s="40"/>
      <c r="AN983" s="40"/>
      <c r="AO983" s="40"/>
      <c r="AP983" s="40"/>
      <c r="AQ983" s="40"/>
      <c r="AR983" s="40"/>
      <c r="AS983" s="40"/>
      <c r="AT983" s="40"/>
      <c r="AU983" s="40"/>
      <c r="AV983" s="40"/>
      <c r="AW983" s="40"/>
      <c r="AX983" s="40"/>
      <c r="AY983" s="40"/>
      <c r="AZ983" s="40"/>
      <c r="BA983" s="40"/>
      <c r="BB983" s="40"/>
      <c r="BC983" s="40"/>
      <c r="BD983" s="40"/>
      <c r="BE983" s="40"/>
      <c r="BF983" s="40"/>
      <c r="BG983" s="40"/>
      <c r="BH983" s="40"/>
      <c r="BI983" s="40"/>
      <c r="BJ983" s="40"/>
      <c r="BK983" s="40"/>
      <c r="BL983" s="40"/>
      <c r="BM983" s="40"/>
      <c r="BN983" s="40"/>
      <c r="BO983" s="40"/>
      <c r="BP983" s="40"/>
      <c r="BQ983" s="40"/>
      <c r="BR983" s="40"/>
      <c r="BS983" s="40"/>
      <c r="BT983" s="40"/>
      <c r="BU983" s="40"/>
      <c r="BV983" s="40"/>
      <c r="BW983" s="40"/>
      <c r="BX983" s="40"/>
      <c r="BY983" s="40"/>
      <c r="BZ983" s="40"/>
      <c r="CA983" s="40"/>
      <c r="CB983" s="40"/>
      <c r="CC983" s="40"/>
      <c r="CD983" s="40"/>
      <c r="CE983" s="40"/>
      <c r="CF983" s="40"/>
      <c r="CG983" s="40"/>
      <c r="CH983" s="40"/>
      <c r="CI983" s="40"/>
      <c r="CJ983" s="40"/>
      <c r="CK983" s="40"/>
      <c r="CL983" s="40"/>
      <c r="CM983" s="40"/>
      <c r="CN983" s="40"/>
      <c r="CO983" s="40"/>
      <c r="CP983" s="40"/>
      <c r="CQ983" s="40"/>
      <c r="CR983" s="40"/>
      <c r="CS983" s="40"/>
      <c r="CT983" s="40"/>
      <c r="CU983" s="40"/>
      <c r="CV983" s="40"/>
      <c r="CW983" s="40"/>
      <c r="CX983" s="40"/>
      <c r="CY983" s="40"/>
      <c r="CZ983" s="40"/>
      <c r="DA983" s="40"/>
      <c r="DB983" s="40"/>
      <c r="DC983" s="40"/>
      <c r="DD983" s="40"/>
      <c r="DE983" s="40"/>
      <c r="DF983" s="40"/>
      <c r="DG983" s="40"/>
      <c r="DH983" s="40"/>
      <c r="DI983" s="40"/>
      <c r="DJ983" s="40"/>
      <c r="DK983" s="40"/>
      <c r="DL983" s="40"/>
      <c r="DM983" s="40"/>
      <c r="DN983" s="40"/>
      <c r="DO983" s="40"/>
      <c r="DP983" s="40"/>
      <c r="DQ983" s="40"/>
      <c r="DR983" s="40"/>
      <c r="DS983" s="40"/>
      <c r="DT983" s="40"/>
      <c r="DU983" s="40"/>
      <c r="DV983" s="40"/>
      <c r="DW983" s="40"/>
      <c r="DX983" s="40"/>
      <c r="DY983" s="40"/>
      <c r="DZ983" s="40"/>
      <c r="EA983" s="40"/>
      <c r="EB983" s="40"/>
      <c r="EC983" s="40"/>
      <c r="ED983" s="40"/>
      <c r="EE983" s="40"/>
      <c r="EF983" s="40"/>
      <c r="EG983" s="40"/>
      <c r="EH983" s="40"/>
      <c r="EI983" s="40"/>
      <c r="EJ983" s="40"/>
      <c r="EK983" s="40"/>
      <c r="EL983" s="40"/>
      <c r="EM983" s="40"/>
      <c r="EN983" s="40"/>
      <c r="EO983" s="40"/>
      <c r="EP983" s="40"/>
      <c r="EQ983" s="40"/>
      <c r="ER983" s="40"/>
      <c r="ES983" s="40"/>
      <c r="ET983" s="40"/>
      <c r="EU983" s="40"/>
      <c r="EV983" s="40"/>
      <c r="EW983" s="40"/>
      <c r="EX983" s="40"/>
      <c r="EY983" s="40"/>
      <c r="EZ983" s="40"/>
      <c r="FA983" s="40"/>
      <c r="FB983" s="40"/>
      <c r="FC983" s="40"/>
      <c r="FD983" s="40"/>
      <c r="FE983" s="40"/>
      <c r="FF983" s="40"/>
      <c r="FG983" s="40"/>
      <c r="FH983" s="40"/>
      <c r="FI983" s="40"/>
      <c r="FJ983" s="40"/>
      <c r="FK983" s="40"/>
      <c r="FL983" s="40"/>
      <c r="FM983" s="40"/>
      <c r="FN983" s="40"/>
      <c r="FO983" s="40"/>
      <c r="FP983" s="40"/>
      <c r="FQ983" s="40"/>
      <c r="FR983" s="40"/>
      <c r="FS983" s="40"/>
      <c r="FT983" s="40"/>
      <c r="FU983" s="40"/>
      <c r="FV983" s="40"/>
      <c r="FW983" s="40"/>
      <c r="FX983" s="40"/>
      <c r="FY983" s="40"/>
      <c r="FZ983" s="40"/>
      <c r="GA983" s="40"/>
      <c r="GB983" s="40"/>
      <c r="GC983" s="40"/>
      <c r="GD983" s="40"/>
      <c r="GE983" s="40"/>
      <c r="GF983" s="40"/>
      <c r="GG983" s="40"/>
      <c r="GH983" s="40"/>
      <c r="GI983" s="40"/>
      <c r="GJ983" s="40"/>
      <c r="GK983" s="40"/>
      <c r="GL983" s="40"/>
      <c r="GM983" s="40"/>
      <c r="GN983" s="40"/>
      <c r="GO983" s="40"/>
      <c r="GP983" s="40"/>
      <c r="GQ983" s="40"/>
      <c r="GR983" s="40"/>
      <c r="GS983" s="40"/>
      <c r="GT983" s="40"/>
      <c r="GU983" s="40"/>
      <c r="GV983" s="40"/>
      <c r="GW983" s="40"/>
      <c r="GX983" s="40"/>
      <c r="GY983" s="40"/>
      <c r="GZ983" s="40"/>
      <c r="HA983" s="40"/>
      <c r="HB983" s="40"/>
      <c r="HC983" s="40"/>
      <c r="HD983" s="40"/>
      <c r="HE983" s="40"/>
      <c r="HF983" s="40"/>
      <c r="HG983" s="40"/>
      <c r="HH983" s="40"/>
      <c r="HI983" s="40"/>
      <c r="HJ983" s="40"/>
      <c r="HK983" s="40"/>
      <c r="HL983" s="40"/>
      <c r="HM983" s="40"/>
      <c r="HN983" s="40"/>
      <c r="HO983" s="40"/>
      <c r="HP983" s="40"/>
      <c r="HQ983" s="40"/>
      <c r="HR983" s="40"/>
      <c r="HS983" s="40"/>
      <c r="HT983" s="40"/>
      <c r="HU983" s="40"/>
      <c r="HV983" s="40"/>
      <c r="HW983" s="40"/>
      <c r="HX983" s="40"/>
      <c r="HY983" s="40"/>
      <c r="HZ983" s="40"/>
      <c r="IA983" s="40"/>
      <c r="IB983" s="40"/>
      <c r="IC983" s="44"/>
      <c r="ID983" s="44"/>
      <c r="IE983" s="44"/>
      <c r="IF983" s="44"/>
      <c r="IG983" s="44"/>
      <c r="IH983" s="44"/>
      <c r="II983" s="44"/>
    </row>
    <row r="984" spans="2:256" s="39" customFormat="1" ht="63" x14ac:dyDescent="0.25">
      <c r="B984" s="177"/>
      <c r="C984" s="34">
        <v>350</v>
      </c>
      <c r="D984" s="35" t="s">
        <v>3017</v>
      </c>
      <c r="E984" s="42" t="s">
        <v>1250</v>
      </c>
      <c r="F984" s="35" t="s">
        <v>1873</v>
      </c>
      <c r="G984" s="35" t="s">
        <v>4454</v>
      </c>
      <c r="H984" s="37">
        <v>42060</v>
      </c>
      <c r="I984" s="133">
        <v>200000</v>
      </c>
      <c r="J984" s="38">
        <v>42060</v>
      </c>
      <c r="K984" s="42" t="s">
        <v>1908</v>
      </c>
      <c r="L984" s="44"/>
      <c r="M984" s="44"/>
      <c r="N984" s="44"/>
      <c r="O984" s="44"/>
      <c r="P984" s="44"/>
      <c r="Q984" s="44"/>
      <c r="R984" s="44"/>
      <c r="S984" s="44"/>
      <c r="T984" s="44"/>
      <c r="U984" s="44"/>
      <c r="V984" s="44"/>
      <c r="W984" s="44"/>
      <c r="X984" s="44"/>
      <c r="Y984" s="44"/>
      <c r="Z984" s="44"/>
      <c r="AA984" s="44"/>
      <c r="AB984" s="44"/>
      <c r="AC984" s="44"/>
      <c r="AD984" s="44"/>
      <c r="AE984" s="44"/>
      <c r="AF984" s="44"/>
      <c r="AG984" s="44"/>
      <c r="AH984" s="44"/>
      <c r="AI984" s="44"/>
      <c r="AJ984" s="44"/>
      <c r="AK984" s="44"/>
      <c r="AL984" s="44"/>
      <c r="AM984" s="44"/>
      <c r="AN984" s="44"/>
      <c r="AO984" s="44"/>
      <c r="AP984" s="44"/>
      <c r="AQ984" s="44"/>
      <c r="AR984" s="44"/>
      <c r="AS984" s="44"/>
      <c r="AT984" s="44"/>
      <c r="AU984" s="44"/>
      <c r="AV984" s="44"/>
      <c r="AW984" s="44"/>
      <c r="AX984" s="44"/>
      <c r="AY984" s="44"/>
      <c r="AZ984" s="44"/>
      <c r="BA984" s="44"/>
      <c r="BB984" s="44"/>
      <c r="BC984" s="44"/>
      <c r="BD984" s="44"/>
      <c r="BE984" s="44"/>
      <c r="BF984" s="44"/>
      <c r="BG984" s="44"/>
      <c r="BH984" s="44"/>
      <c r="BI984" s="44"/>
      <c r="BJ984" s="44"/>
      <c r="BK984" s="44"/>
      <c r="BL984" s="44"/>
      <c r="BM984" s="44"/>
      <c r="BN984" s="44"/>
      <c r="BO984" s="44"/>
      <c r="BP984" s="44"/>
      <c r="BQ984" s="44"/>
      <c r="BR984" s="44"/>
      <c r="BS984" s="44"/>
      <c r="BT984" s="44"/>
      <c r="BU984" s="44"/>
      <c r="BV984" s="44"/>
      <c r="BW984" s="44"/>
      <c r="BX984" s="44"/>
      <c r="BY984" s="44"/>
      <c r="BZ984" s="44"/>
      <c r="CA984" s="44"/>
      <c r="CB984" s="44"/>
      <c r="CC984" s="44"/>
      <c r="CD984" s="44"/>
      <c r="CE984" s="44"/>
      <c r="CF984" s="44"/>
      <c r="CG984" s="44"/>
      <c r="CH984" s="44"/>
      <c r="CI984" s="44"/>
      <c r="CJ984" s="44"/>
      <c r="CK984" s="44"/>
      <c r="CL984" s="44"/>
      <c r="CM984" s="44"/>
      <c r="CN984" s="44"/>
      <c r="CO984" s="44"/>
      <c r="CP984" s="44"/>
      <c r="CQ984" s="44"/>
      <c r="CR984" s="44"/>
      <c r="CS984" s="44"/>
      <c r="CT984" s="44"/>
      <c r="CU984" s="44"/>
      <c r="CV984" s="44"/>
      <c r="CW984" s="44"/>
      <c r="CX984" s="44"/>
      <c r="CY984" s="44"/>
      <c r="CZ984" s="44"/>
      <c r="DA984" s="44"/>
      <c r="DB984" s="44"/>
      <c r="DC984" s="44"/>
      <c r="DD984" s="44"/>
      <c r="DE984" s="44"/>
      <c r="DF984" s="44"/>
      <c r="DG984" s="44"/>
      <c r="DH984" s="44"/>
      <c r="DI984" s="44"/>
      <c r="DJ984" s="44"/>
      <c r="DK984" s="44"/>
      <c r="DL984" s="44"/>
      <c r="DM984" s="44"/>
      <c r="DN984" s="44"/>
      <c r="DO984" s="44"/>
      <c r="DP984" s="44"/>
      <c r="DQ984" s="44"/>
      <c r="DR984" s="44"/>
      <c r="DS984" s="44"/>
      <c r="DT984" s="44"/>
      <c r="DU984" s="44"/>
      <c r="DV984" s="44"/>
      <c r="DW984" s="44"/>
      <c r="DX984" s="44"/>
      <c r="DY984" s="44"/>
      <c r="DZ984" s="44"/>
      <c r="EA984" s="44"/>
      <c r="EB984" s="44"/>
      <c r="EC984" s="44"/>
      <c r="ED984" s="44"/>
      <c r="EE984" s="44"/>
      <c r="EF984" s="44"/>
      <c r="EG984" s="44"/>
      <c r="EH984" s="44"/>
      <c r="EI984" s="44"/>
      <c r="EJ984" s="44"/>
      <c r="EK984" s="44"/>
      <c r="EL984" s="44"/>
      <c r="EM984" s="44"/>
      <c r="EN984" s="44"/>
      <c r="EO984" s="44"/>
      <c r="EP984" s="44"/>
      <c r="EQ984" s="44"/>
      <c r="ER984" s="44"/>
      <c r="ES984" s="44"/>
      <c r="ET984" s="44"/>
      <c r="EU984" s="44"/>
      <c r="EV984" s="44"/>
      <c r="EW984" s="44"/>
      <c r="EX984" s="44"/>
      <c r="EY984" s="44"/>
      <c r="EZ984" s="44"/>
      <c r="FA984" s="44"/>
      <c r="FB984" s="44"/>
      <c r="FC984" s="44"/>
      <c r="FD984" s="44"/>
      <c r="FE984" s="44"/>
      <c r="FF984" s="44"/>
      <c r="FG984" s="44"/>
      <c r="FH984" s="44"/>
      <c r="FI984" s="44"/>
      <c r="FJ984" s="44"/>
      <c r="FK984" s="44"/>
      <c r="FL984" s="44"/>
      <c r="FM984" s="44"/>
      <c r="FN984" s="44"/>
      <c r="FO984" s="44"/>
      <c r="FP984" s="44"/>
      <c r="FQ984" s="44"/>
      <c r="FR984" s="44"/>
      <c r="FS984" s="44"/>
      <c r="FT984" s="44"/>
      <c r="FU984" s="44"/>
      <c r="FV984" s="44"/>
      <c r="FW984" s="44"/>
      <c r="FX984" s="44"/>
      <c r="FY984" s="44"/>
      <c r="FZ984" s="44"/>
      <c r="GA984" s="44"/>
      <c r="GB984" s="44"/>
      <c r="GC984" s="44"/>
      <c r="GD984" s="44"/>
      <c r="GE984" s="44"/>
      <c r="GF984" s="44"/>
      <c r="GG984" s="44"/>
      <c r="GH984" s="44"/>
      <c r="GI984" s="44"/>
      <c r="GJ984" s="44"/>
      <c r="GK984" s="44"/>
      <c r="GL984" s="44"/>
      <c r="GM984" s="44"/>
      <c r="GN984" s="44"/>
      <c r="GO984" s="44"/>
      <c r="GP984" s="44"/>
      <c r="GQ984" s="44"/>
      <c r="GR984" s="44"/>
      <c r="GS984" s="44"/>
      <c r="GT984" s="44"/>
      <c r="GU984" s="44"/>
      <c r="GV984" s="44"/>
      <c r="GW984" s="44"/>
      <c r="GX984" s="44"/>
      <c r="GY984" s="44"/>
      <c r="GZ984" s="44"/>
      <c r="HA984" s="44"/>
      <c r="HB984" s="44"/>
      <c r="HC984" s="44"/>
      <c r="HD984" s="44"/>
      <c r="HE984" s="44"/>
      <c r="HF984" s="44"/>
      <c r="HG984" s="44"/>
      <c r="HH984" s="44"/>
      <c r="HI984" s="44"/>
      <c r="HJ984" s="44"/>
      <c r="HK984" s="44"/>
      <c r="HL984" s="44"/>
      <c r="HM984" s="44"/>
      <c r="HN984" s="44"/>
      <c r="HO984" s="44"/>
      <c r="HP984" s="44"/>
      <c r="HQ984" s="44"/>
      <c r="HR984" s="44"/>
      <c r="HS984" s="44"/>
      <c r="HT984" s="44"/>
      <c r="HU984" s="44"/>
      <c r="HV984" s="44"/>
      <c r="HW984" s="44"/>
      <c r="HX984" s="44"/>
      <c r="HY984" s="44"/>
      <c r="HZ984" s="44"/>
      <c r="IA984" s="44"/>
      <c r="IB984" s="44"/>
      <c r="IC984" s="44"/>
      <c r="ID984" s="44"/>
      <c r="IE984" s="44"/>
      <c r="IF984" s="44"/>
      <c r="IG984" s="44"/>
      <c r="IH984" s="44"/>
      <c r="II984" s="44"/>
    </row>
    <row r="985" spans="2:256" s="44" customFormat="1" ht="63" x14ac:dyDescent="0.25">
      <c r="B985" s="177"/>
      <c r="C985" s="34">
        <v>351</v>
      </c>
      <c r="D985" s="35" t="s">
        <v>3017</v>
      </c>
      <c r="E985" s="35" t="s">
        <v>1250</v>
      </c>
      <c r="F985" s="35" t="s">
        <v>1228</v>
      </c>
      <c r="G985" s="35" t="s">
        <v>591</v>
      </c>
      <c r="H985" s="37">
        <v>42060</v>
      </c>
      <c r="I985" s="133">
        <v>260000</v>
      </c>
      <c r="J985" s="38">
        <v>42060</v>
      </c>
      <c r="K985" s="42" t="s">
        <v>2504</v>
      </c>
      <c r="IJ985" s="39"/>
      <c r="IK985" s="39"/>
      <c r="IL985" s="39"/>
      <c r="IM985" s="39"/>
      <c r="IN985" s="39"/>
      <c r="IO985" s="39"/>
      <c r="IP985" s="39"/>
      <c r="IQ985" s="39"/>
      <c r="IR985" s="39"/>
      <c r="IS985" s="39"/>
      <c r="IT985" s="39"/>
      <c r="IU985" s="39"/>
      <c r="IV985" s="39"/>
    </row>
    <row r="986" spans="2:256" s="44" customFormat="1" ht="78.75" x14ac:dyDescent="0.25">
      <c r="B986" s="177"/>
      <c r="C986" s="34">
        <v>352</v>
      </c>
      <c r="D986" s="46" t="s">
        <v>2983</v>
      </c>
      <c r="E986" s="41" t="s">
        <v>12</v>
      </c>
      <c r="F986" s="47" t="s">
        <v>199</v>
      </c>
      <c r="G986" s="48" t="s">
        <v>200</v>
      </c>
      <c r="H986" s="49">
        <v>42045</v>
      </c>
      <c r="I986" s="142">
        <v>4152841</v>
      </c>
      <c r="J986" s="50">
        <v>42062</v>
      </c>
      <c r="K986" s="42" t="s">
        <v>2505</v>
      </c>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c r="AK986" s="40"/>
      <c r="AL986" s="40"/>
      <c r="AM986" s="40"/>
      <c r="AN986" s="40"/>
      <c r="AO986" s="40"/>
      <c r="AP986" s="40"/>
      <c r="AQ986" s="40"/>
      <c r="AR986" s="40"/>
      <c r="AS986" s="40"/>
      <c r="AT986" s="40"/>
      <c r="AU986" s="40"/>
      <c r="AV986" s="40"/>
      <c r="AW986" s="40"/>
      <c r="AX986" s="40"/>
      <c r="AY986" s="40"/>
      <c r="AZ986" s="40"/>
      <c r="BA986" s="40"/>
      <c r="BB986" s="40"/>
      <c r="BC986" s="40"/>
      <c r="BD986" s="40"/>
      <c r="BE986" s="40"/>
      <c r="BF986" s="40"/>
      <c r="BG986" s="40"/>
      <c r="BH986" s="40"/>
      <c r="BI986" s="40"/>
      <c r="BJ986" s="40"/>
      <c r="BK986" s="40"/>
      <c r="BL986" s="40"/>
      <c r="BM986" s="40"/>
      <c r="BN986" s="40"/>
      <c r="BO986" s="40"/>
      <c r="BP986" s="40"/>
      <c r="BQ986" s="40"/>
      <c r="BR986" s="40"/>
      <c r="BS986" s="40"/>
      <c r="BT986" s="40"/>
      <c r="BU986" s="40"/>
      <c r="BV986" s="40"/>
      <c r="BW986" s="40"/>
      <c r="BX986" s="40"/>
      <c r="BY986" s="40"/>
      <c r="BZ986" s="40"/>
      <c r="CA986" s="40"/>
      <c r="CB986" s="40"/>
      <c r="CC986" s="40"/>
      <c r="CD986" s="40"/>
      <c r="CE986" s="40"/>
      <c r="CF986" s="40"/>
      <c r="CG986" s="40"/>
      <c r="CH986" s="40"/>
      <c r="CI986" s="40"/>
      <c r="CJ986" s="40"/>
      <c r="CK986" s="40"/>
      <c r="CL986" s="40"/>
      <c r="CM986" s="40"/>
      <c r="CN986" s="40"/>
      <c r="CO986" s="40"/>
      <c r="CP986" s="40"/>
      <c r="CQ986" s="40"/>
      <c r="CR986" s="40"/>
      <c r="CS986" s="40"/>
      <c r="CT986" s="40"/>
      <c r="CU986" s="40"/>
      <c r="CV986" s="40"/>
      <c r="CW986" s="40"/>
      <c r="CX986" s="40"/>
      <c r="CY986" s="40"/>
      <c r="CZ986" s="40"/>
      <c r="DA986" s="40"/>
      <c r="DB986" s="40"/>
      <c r="DC986" s="40"/>
      <c r="DD986" s="40"/>
      <c r="DE986" s="40"/>
      <c r="DF986" s="40"/>
      <c r="DG986" s="40"/>
      <c r="DH986" s="40"/>
      <c r="DI986" s="40"/>
      <c r="DJ986" s="40"/>
      <c r="DK986" s="40"/>
      <c r="DL986" s="40"/>
      <c r="DM986" s="40"/>
      <c r="DN986" s="40"/>
      <c r="DO986" s="40"/>
      <c r="DP986" s="40"/>
      <c r="DQ986" s="40"/>
      <c r="DR986" s="40"/>
      <c r="DS986" s="40"/>
      <c r="DT986" s="40"/>
      <c r="DU986" s="40"/>
      <c r="DV986" s="40"/>
      <c r="DW986" s="40"/>
      <c r="DX986" s="40"/>
      <c r="DY986" s="40"/>
      <c r="DZ986" s="40"/>
      <c r="EA986" s="40"/>
      <c r="EB986" s="40"/>
      <c r="EC986" s="40"/>
      <c r="ED986" s="40"/>
      <c r="EE986" s="40"/>
      <c r="EF986" s="40"/>
      <c r="EG986" s="40"/>
      <c r="EH986" s="40"/>
      <c r="EI986" s="40"/>
      <c r="EJ986" s="40"/>
      <c r="EK986" s="40"/>
      <c r="EL986" s="40"/>
      <c r="EM986" s="40"/>
      <c r="EN986" s="40"/>
      <c r="EO986" s="40"/>
      <c r="EP986" s="40"/>
      <c r="EQ986" s="40"/>
      <c r="ER986" s="40"/>
      <c r="ES986" s="40"/>
      <c r="ET986" s="40"/>
      <c r="EU986" s="40"/>
      <c r="EV986" s="40"/>
      <c r="EW986" s="40"/>
      <c r="EX986" s="40"/>
      <c r="EY986" s="40"/>
      <c r="EZ986" s="40"/>
      <c r="FA986" s="40"/>
      <c r="FB986" s="40"/>
      <c r="FC986" s="40"/>
      <c r="FD986" s="40"/>
      <c r="FE986" s="40"/>
      <c r="FF986" s="40"/>
      <c r="FG986" s="40"/>
      <c r="FH986" s="40"/>
      <c r="FI986" s="40"/>
      <c r="FJ986" s="40"/>
      <c r="FK986" s="40"/>
      <c r="FL986" s="40"/>
      <c r="FM986" s="40"/>
      <c r="FN986" s="40"/>
      <c r="FO986" s="40"/>
      <c r="FP986" s="40"/>
      <c r="FQ986" s="40"/>
      <c r="FR986" s="40"/>
      <c r="FS986" s="40"/>
      <c r="FT986" s="40"/>
      <c r="FU986" s="40"/>
      <c r="FV986" s="40"/>
      <c r="FW986" s="40"/>
      <c r="FX986" s="40"/>
      <c r="FY986" s="40"/>
      <c r="FZ986" s="40"/>
      <c r="GA986" s="40"/>
      <c r="GB986" s="40"/>
      <c r="GC986" s="40"/>
      <c r="GD986" s="40"/>
      <c r="GE986" s="40"/>
      <c r="GF986" s="40"/>
      <c r="GG986" s="40"/>
      <c r="GH986" s="40"/>
      <c r="GI986" s="40"/>
      <c r="GJ986" s="40"/>
      <c r="GK986" s="40"/>
      <c r="GL986" s="40"/>
      <c r="GM986" s="40"/>
      <c r="GN986" s="40"/>
      <c r="GO986" s="40"/>
      <c r="GP986" s="40"/>
      <c r="GQ986" s="40"/>
      <c r="GR986" s="40"/>
      <c r="GS986" s="40"/>
      <c r="GT986" s="40"/>
      <c r="GU986" s="40"/>
      <c r="GV986" s="40"/>
      <c r="GW986" s="40"/>
      <c r="GX986" s="40"/>
      <c r="GY986" s="40"/>
      <c r="GZ986" s="40"/>
      <c r="HA986" s="40"/>
      <c r="HB986" s="40"/>
      <c r="HC986" s="40"/>
      <c r="HD986" s="40"/>
      <c r="HE986" s="40"/>
      <c r="HF986" s="40"/>
      <c r="HG986" s="40"/>
      <c r="HH986" s="40"/>
      <c r="HI986" s="40"/>
      <c r="HJ986" s="40"/>
      <c r="HK986" s="40"/>
      <c r="HL986" s="40"/>
      <c r="HM986" s="40"/>
      <c r="HN986" s="40"/>
      <c r="HO986" s="40"/>
      <c r="HP986" s="40"/>
      <c r="HQ986" s="40"/>
      <c r="HR986" s="40"/>
      <c r="HS986" s="40"/>
      <c r="HT986" s="40"/>
      <c r="HU986" s="40"/>
      <c r="HV986" s="40"/>
      <c r="HW986" s="40"/>
      <c r="HX986" s="40"/>
      <c r="HY986" s="40"/>
      <c r="HZ986" s="40"/>
      <c r="IA986" s="40"/>
      <c r="IB986" s="33"/>
      <c r="IC986" s="40"/>
      <c r="ID986" s="40"/>
      <c r="IE986" s="40"/>
      <c r="IF986" s="40"/>
      <c r="IG986" s="40"/>
      <c r="IH986" s="40"/>
      <c r="II986" s="40"/>
    </row>
    <row r="987" spans="2:256" s="44" customFormat="1" ht="141.75" x14ac:dyDescent="0.25">
      <c r="B987" s="177"/>
      <c r="C987" s="34">
        <v>353</v>
      </c>
      <c r="D987" s="46" t="s">
        <v>3105</v>
      </c>
      <c r="E987" s="41" t="s">
        <v>12</v>
      </c>
      <c r="F987" s="47" t="s">
        <v>164</v>
      </c>
      <c r="G987" s="48" t="s">
        <v>165</v>
      </c>
      <c r="H987" s="49">
        <v>40861</v>
      </c>
      <c r="I987" s="142">
        <v>690682</v>
      </c>
      <c r="J987" s="50">
        <v>42062</v>
      </c>
      <c r="K987" s="42" t="s">
        <v>2506</v>
      </c>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c r="AK987" s="40"/>
      <c r="AL987" s="40"/>
      <c r="AM987" s="40"/>
      <c r="AN987" s="40"/>
      <c r="AO987" s="40"/>
      <c r="AP987" s="40"/>
      <c r="AQ987" s="40"/>
      <c r="AR987" s="40"/>
      <c r="AS987" s="40"/>
      <c r="AT987" s="40"/>
      <c r="AU987" s="40"/>
      <c r="AV987" s="40"/>
      <c r="AW987" s="40"/>
      <c r="AX987" s="40"/>
      <c r="AY987" s="40"/>
      <c r="AZ987" s="40"/>
      <c r="BA987" s="40"/>
      <c r="BB987" s="40"/>
      <c r="BC987" s="40"/>
      <c r="BD987" s="40"/>
      <c r="BE987" s="40"/>
      <c r="BF987" s="40"/>
      <c r="BG987" s="40"/>
      <c r="BH987" s="40"/>
      <c r="BI987" s="40"/>
      <c r="BJ987" s="40"/>
      <c r="BK987" s="40"/>
      <c r="BL987" s="40"/>
      <c r="BM987" s="40"/>
      <c r="BN987" s="40"/>
      <c r="BO987" s="40"/>
      <c r="BP987" s="40"/>
      <c r="BQ987" s="40"/>
      <c r="BR987" s="40"/>
      <c r="BS987" s="40"/>
      <c r="BT987" s="40"/>
      <c r="BU987" s="40"/>
      <c r="BV987" s="40"/>
      <c r="BW987" s="40"/>
      <c r="BX987" s="40"/>
      <c r="BY987" s="40"/>
      <c r="BZ987" s="40"/>
      <c r="CA987" s="40"/>
      <c r="CB987" s="40"/>
      <c r="CC987" s="40"/>
      <c r="CD987" s="40"/>
      <c r="CE987" s="40"/>
      <c r="CF987" s="40"/>
      <c r="CG987" s="40"/>
      <c r="CH987" s="40"/>
      <c r="CI987" s="40"/>
      <c r="CJ987" s="40"/>
      <c r="CK987" s="40"/>
      <c r="CL987" s="40"/>
      <c r="CM987" s="40"/>
      <c r="CN987" s="40"/>
      <c r="CO987" s="40"/>
      <c r="CP987" s="40"/>
      <c r="CQ987" s="40"/>
      <c r="CR987" s="40"/>
      <c r="CS987" s="40"/>
      <c r="CT987" s="40"/>
      <c r="CU987" s="40"/>
      <c r="CV987" s="40"/>
      <c r="CW987" s="40"/>
      <c r="CX987" s="40"/>
      <c r="CY987" s="40"/>
      <c r="CZ987" s="40"/>
      <c r="DA987" s="40"/>
      <c r="DB987" s="40"/>
      <c r="DC987" s="40"/>
      <c r="DD987" s="40"/>
      <c r="DE987" s="40"/>
      <c r="DF987" s="40"/>
      <c r="DG987" s="40"/>
      <c r="DH987" s="40"/>
      <c r="DI987" s="40"/>
      <c r="DJ987" s="40"/>
      <c r="DK987" s="40"/>
      <c r="DL987" s="40"/>
      <c r="DM987" s="40"/>
      <c r="DN987" s="40"/>
      <c r="DO987" s="40"/>
      <c r="DP987" s="40"/>
      <c r="DQ987" s="40"/>
      <c r="DR987" s="40"/>
      <c r="DS987" s="40"/>
      <c r="DT987" s="40"/>
      <c r="DU987" s="40"/>
      <c r="DV987" s="40"/>
      <c r="DW987" s="40"/>
      <c r="DX987" s="40"/>
      <c r="DY987" s="40"/>
      <c r="DZ987" s="40"/>
      <c r="EA987" s="40"/>
      <c r="EB987" s="40"/>
      <c r="EC987" s="40"/>
      <c r="ED987" s="40"/>
      <c r="EE987" s="40"/>
      <c r="EF987" s="40"/>
      <c r="EG987" s="40"/>
      <c r="EH987" s="40"/>
      <c r="EI987" s="40"/>
      <c r="EJ987" s="40"/>
      <c r="EK987" s="40"/>
      <c r="EL987" s="40"/>
      <c r="EM987" s="40"/>
      <c r="EN987" s="40"/>
      <c r="EO987" s="40"/>
      <c r="EP987" s="40"/>
      <c r="EQ987" s="40"/>
      <c r="ER987" s="40"/>
      <c r="ES987" s="40"/>
      <c r="ET987" s="40"/>
      <c r="EU987" s="40"/>
      <c r="EV987" s="40"/>
      <c r="EW987" s="40"/>
      <c r="EX987" s="40"/>
      <c r="EY987" s="40"/>
      <c r="EZ987" s="40"/>
      <c r="FA987" s="40"/>
      <c r="FB987" s="40"/>
      <c r="FC987" s="40"/>
      <c r="FD987" s="40"/>
      <c r="FE987" s="40"/>
      <c r="FF987" s="40"/>
      <c r="FG987" s="40"/>
      <c r="FH987" s="40"/>
      <c r="FI987" s="40"/>
      <c r="FJ987" s="40"/>
      <c r="FK987" s="40"/>
      <c r="FL987" s="40"/>
      <c r="FM987" s="40"/>
      <c r="FN987" s="40"/>
      <c r="FO987" s="40"/>
      <c r="FP987" s="40"/>
      <c r="FQ987" s="40"/>
      <c r="FR987" s="40"/>
      <c r="FS987" s="40"/>
      <c r="FT987" s="40"/>
      <c r="FU987" s="40"/>
      <c r="FV987" s="40"/>
      <c r="FW987" s="40"/>
      <c r="FX987" s="40"/>
      <c r="FY987" s="40"/>
      <c r="FZ987" s="40"/>
      <c r="GA987" s="40"/>
      <c r="GB987" s="40"/>
      <c r="GC987" s="40"/>
      <c r="GD987" s="40"/>
      <c r="GE987" s="40"/>
      <c r="GF987" s="40"/>
      <c r="GG987" s="40"/>
      <c r="GH987" s="40"/>
      <c r="GI987" s="40"/>
      <c r="GJ987" s="40"/>
      <c r="GK987" s="40"/>
      <c r="GL987" s="40"/>
      <c r="GM987" s="40"/>
      <c r="GN987" s="40"/>
      <c r="GO987" s="40"/>
      <c r="GP987" s="40"/>
      <c r="GQ987" s="40"/>
      <c r="GR987" s="40"/>
      <c r="GS987" s="40"/>
      <c r="GT987" s="40"/>
      <c r="GU987" s="40"/>
      <c r="GV987" s="40"/>
      <c r="GW987" s="40"/>
      <c r="GX987" s="40"/>
      <c r="GY987" s="40"/>
      <c r="GZ987" s="40"/>
      <c r="HA987" s="40"/>
      <c r="HB987" s="40"/>
      <c r="HC987" s="40"/>
      <c r="HD987" s="40"/>
      <c r="HE987" s="40"/>
      <c r="HF987" s="40"/>
      <c r="HG987" s="40"/>
      <c r="HH987" s="40"/>
      <c r="HI987" s="40"/>
      <c r="HJ987" s="40"/>
      <c r="HK987" s="40"/>
      <c r="HL987" s="40"/>
      <c r="HM987" s="40"/>
      <c r="HN987" s="40"/>
      <c r="HO987" s="40"/>
      <c r="HP987" s="40"/>
      <c r="HQ987" s="40"/>
      <c r="HR987" s="40"/>
      <c r="HS987" s="40"/>
      <c r="HT987" s="40"/>
      <c r="HU987" s="40"/>
      <c r="HV987" s="40"/>
      <c r="HW987" s="40"/>
      <c r="HX987" s="40"/>
      <c r="HY987" s="40"/>
      <c r="HZ987" s="40"/>
      <c r="IA987" s="40"/>
      <c r="IB987" s="39"/>
      <c r="IC987" s="39"/>
      <c r="ID987" s="39"/>
      <c r="IE987" s="39"/>
      <c r="IF987" s="39"/>
      <c r="IG987" s="39"/>
      <c r="IH987" s="39"/>
      <c r="II987" s="39"/>
    </row>
    <row r="988" spans="2:256" s="44" customFormat="1" ht="63" x14ac:dyDescent="0.25">
      <c r="B988" s="177"/>
      <c r="C988" s="34">
        <v>354</v>
      </c>
      <c r="D988" s="46" t="s">
        <v>3033</v>
      </c>
      <c r="E988" s="42" t="s">
        <v>1299</v>
      </c>
      <c r="F988" s="47" t="s">
        <v>653</v>
      </c>
      <c r="G988" s="151" t="s">
        <v>4455</v>
      </c>
      <c r="H988" s="152">
        <v>42062</v>
      </c>
      <c r="I988" s="142">
        <v>337080</v>
      </c>
      <c r="J988" s="50">
        <v>42062</v>
      </c>
      <c r="K988" s="42" t="s">
        <v>2507</v>
      </c>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c r="AK988" s="40"/>
      <c r="AL988" s="40"/>
      <c r="AM988" s="40"/>
      <c r="AN988" s="40"/>
      <c r="AO988" s="40"/>
      <c r="AP988" s="40"/>
      <c r="AQ988" s="40"/>
      <c r="AR988" s="40"/>
      <c r="AS988" s="40"/>
      <c r="AT988" s="40"/>
      <c r="AU988" s="40"/>
      <c r="AV988" s="40"/>
      <c r="AW988" s="40"/>
      <c r="AX988" s="40"/>
      <c r="AY988" s="40"/>
      <c r="AZ988" s="40"/>
      <c r="BA988" s="40"/>
      <c r="BB988" s="40"/>
      <c r="BC988" s="40"/>
      <c r="BD988" s="40"/>
      <c r="BE988" s="40"/>
      <c r="BF988" s="40"/>
      <c r="BG988" s="40"/>
      <c r="BH988" s="40"/>
      <c r="BI988" s="40"/>
      <c r="BJ988" s="40"/>
      <c r="BK988" s="40"/>
      <c r="BL988" s="40"/>
      <c r="BM988" s="40"/>
      <c r="BN988" s="40"/>
      <c r="BO988" s="40"/>
      <c r="BP988" s="40"/>
      <c r="BQ988" s="40"/>
      <c r="BR988" s="40"/>
      <c r="BS988" s="40"/>
      <c r="BT988" s="40"/>
      <c r="BU988" s="40"/>
      <c r="BV988" s="40"/>
      <c r="BW988" s="40"/>
      <c r="BX988" s="40"/>
      <c r="BY988" s="40"/>
      <c r="BZ988" s="40"/>
      <c r="CA988" s="40"/>
      <c r="CB988" s="40"/>
      <c r="CC988" s="40"/>
      <c r="CD988" s="40"/>
      <c r="CE988" s="40"/>
      <c r="CF988" s="40"/>
      <c r="CG988" s="40"/>
      <c r="CH988" s="40"/>
      <c r="CI988" s="40"/>
      <c r="CJ988" s="40"/>
      <c r="CK988" s="40"/>
      <c r="CL988" s="40"/>
      <c r="CM988" s="40"/>
      <c r="CN988" s="40"/>
      <c r="CO988" s="40"/>
      <c r="CP988" s="40"/>
      <c r="CQ988" s="40"/>
      <c r="CR988" s="40"/>
      <c r="CS988" s="40"/>
      <c r="CT988" s="40"/>
      <c r="CU988" s="40"/>
      <c r="CV988" s="40"/>
      <c r="CW988" s="40"/>
      <c r="CX988" s="40"/>
      <c r="CY988" s="40"/>
      <c r="CZ988" s="40"/>
      <c r="DA988" s="40"/>
      <c r="DB988" s="40"/>
      <c r="DC988" s="40"/>
      <c r="DD988" s="40"/>
      <c r="DE988" s="40"/>
      <c r="DF988" s="40"/>
      <c r="DG988" s="40"/>
      <c r="DH988" s="40"/>
      <c r="DI988" s="40"/>
      <c r="DJ988" s="40"/>
      <c r="DK988" s="40"/>
      <c r="DL988" s="40"/>
      <c r="DM988" s="40"/>
      <c r="DN988" s="40"/>
      <c r="DO988" s="40"/>
      <c r="DP988" s="40"/>
      <c r="DQ988" s="40"/>
      <c r="DR988" s="40"/>
      <c r="DS988" s="40"/>
      <c r="DT988" s="40"/>
      <c r="DU988" s="40"/>
      <c r="DV988" s="40"/>
      <c r="DW988" s="40"/>
      <c r="DX988" s="40"/>
      <c r="DY988" s="40"/>
      <c r="DZ988" s="40"/>
      <c r="EA988" s="40"/>
      <c r="EB988" s="40"/>
      <c r="EC988" s="40"/>
      <c r="ED988" s="40"/>
      <c r="EE988" s="40"/>
      <c r="EF988" s="40"/>
      <c r="EG988" s="40"/>
      <c r="EH988" s="40"/>
      <c r="EI988" s="40"/>
      <c r="EJ988" s="40"/>
      <c r="EK988" s="40"/>
      <c r="EL988" s="40"/>
      <c r="EM988" s="40"/>
      <c r="EN988" s="40"/>
      <c r="EO988" s="40"/>
      <c r="EP988" s="40"/>
      <c r="EQ988" s="40"/>
      <c r="ER988" s="40"/>
      <c r="ES988" s="40"/>
      <c r="ET988" s="40"/>
      <c r="EU988" s="40"/>
      <c r="EV988" s="40"/>
      <c r="EW988" s="40"/>
      <c r="EX988" s="40"/>
      <c r="EY988" s="40"/>
      <c r="EZ988" s="40"/>
      <c r="FA988" s="40"/>
      <c r="FB988" s="40"/>
      <c r="FC988" s="40"/>
      <c r="FD988" s="40"/>
      <c r="FE988" s="40"/>
      <c r="FF988" s="40"/>
      <c r="FG988" s="40"/>
      <c r="FH988" s="40"/>
      <c r="FI988" s="40"/>
      <c r="FJ988" s="40"/>
      <c r="FK988" s="40"/>
      <c r="FL988" s="40"/>
      <c r="FM988" s="40"/>
      <c r="FN988" s="40"/>
      <c r="FO988" s="40"/>
      <c r="FP988" s="40"/>
      <c r="FQ988" s="40"/>
      <c r="FR988" s="40"/>
      <c r="FS988" s="40"/>
      <c r="FT988" s="40"/>
      <c r="FU988" s="40"/>
      <c r="FV988" s="40"/>
      <c r="FW988" s="40"/>
      <c r="FX988" s="40"/>
      <c r="FY988" s="40"/>
      <c r="FZ988" s="40"/>
      <c r="GA988" s="40"/>
      <c r="GB988" s="40"/>
      <c r="GC988" s="40"/>
      <c r="GD988" s="40"/>
      <c r="GE988" s="40"/>
      <c r="GF988" s="40"/>
      <c r="GG988" s="40"/>
      <c r="GH988" s="40"/>
      <c r="GI988" s="40"/>
      <c r="GJ988" s="40"/>
      <c r="GK988" s="40"/>
      <c r="GL988" s="40"/>
      <c r="GM988" s="40"/>
      <c r="GN988" s="40"/>
      <c r="GO988" s="40"/>
      <c r="GP988" s="40"/>
      <c r="GQ988" s="40"/>
      <c r="GR988" s="40"/>
      <c r="GS988" s="40"/>
      <c r="GT988" s="40"/>
      <c r="GU988" s="40"/>
      <c r="GV988" s="40"/>
      <c r="GW988" s="40"/>
      <c r="GX988" s="40"/>
      <c r="GY988" s="40"/>
      <c r="GZ988" s="40"/>
      <c r="HA988" s="40"/>
      <c r="HB988" s="40"/>
      <c r="HC988" s="40"/>
      <c r="HD988" s="40"/>
      <c r="HE988" s="40"/>
      <c r="HF988" s="40"/>
      <c r="HG988" s="40"/>
      <c r="HH988" s="40"/>
      <c r="HI988" s="40"/>
      <c r="HJ988" s="40"/>
      <c r="HK988" s="40"/>
      <c r="HL988" s="40"/>
      <c r="HM988" s="40"/>
      <c r="HN988" s="40"/>
      <c r="HO988" s="40"/>
      <c r="HP988" s="40"/>
      <c r="HQ988" s="40"/>
      <c r="HR988" s="40"/>
      <c r="HS988" s="40"/>
      <c r="HT988" s="40"/>
      <c r="HU988" s="40"/>
      <c r="HV988" s="40"/>
      <c r="HW988" s="40"/>
      <c r="HX988" s="40"/>
      <c r="HY988" s="40"/>
      <c r="HZ988" s="40"/>
      <c r="IA988" s="40"/>
      <c r="IC988" s="40"/>
      <c r="ID988" s="40"/>
      <c r="IE988" s="40"/>
      <c r="IF988" s="40"/>
      <c r="IG988" s="40"/>
      <c r="IH988" s="40"/>
      <c r="II988" s="40"/>
    </row>
    <row r="989" spans="2:256" s="44" customFormat="1" ht="63" x14ac:dyDescent="0.25">
      <c r="B989" s="177"/>
      <c r="C989" s="34">
        <v>355</v>
      </c>
      <c r="D989" s="46" t="s">
        <v>2883</v>
      </c>
      <c r="E989" s="41" t="s">
        <v>729</v>
      </c>
      <c r="F989" s="47" t="s">
        <v>739</v>
      </c>
      <c r="G989" s="151" t="s">
        <v>4426</v>
      </c>
      <c r="H989" s="152">
        <v>41967</v>
      </c>
      <c r="I989" s="142">
        <v>107630</v>
      </c>
      <c r="J989" s="50">
        <v>42063</v>
      </c>
      <c r="K989" s="42" t="s">
        <v>2508</v>
      </c>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c r="AK989" s="40"/>
      <c r="AL989" s="40"/>
      <c r="AM989" s="40"/>
      <c r="AN989" s="40"/>
      <c r="AO989" s="40"/>
      <c r="AP989" s="40"/>
      <c r="AQ989" s="40"/>
      <c r="AR989" s="40"/>
      <c r="AS989" s="40"/>
      <c r="AT989" s="40"/>
      <c r="AU989" s="40"/>
      <c r="AV989" s="40"/>
      <c r="AW989" s="40"/>
      <c r="AX989" s="40"/>
      <c r="AY989" s="40"/>
      <c r="AZ989" s="40"/>
      <c r="BA989" s="40"/>
      <c r="BB989" s="40"/>
      <c r="BC989" s="40"/>
      <c r="BD989" s="40"/>
      <c r="BE989" s="40"/>
      <c r="BF989" s="40"/>
      <c r="BG989" s="40"/>
      <c r="BH989" s="40"/>
      <c r="BI989" s="40"/>
      <c r="BJ989" s="40"/>
      <c r="BK989" s="40"/>
      <c r="BL989" s="40"/>
      <c r="BM989" s="40"/>
      <c r="BN989" s="40"/>
      <c r="BO989" s="40"/>
      <c r="BP989" s="40"/>
      <c r="BQ989" s="40"/>
      <c r="BR989" s="40"/>
      <c r="BS989" s="40"/>
      <c r="BT989" s="40"/>
      <c r="BU989" s="40"/>
      <c r="BV989" s="40"/>
      <c r="BW989" s="40"/>
      <c r="BX989" s="40"/>
      <c r="BY989" s="40"/>
      <c r="BZ989" s="40"/>
      <c r="CA989" s="40"/>
      <c r="CB989" s="40"/>
      <c r="CC989" s="40"/>
      <c r="CD989" s="40"/>
      <c r="CE989" s="40"/>
      <c r="CF989" s="40"/>
      <c r="CG989" s="40"/>
      <c r="CH989" s="40"/>
      <c r="CI989" s="40"/>
      <c r="CJ989" s="40"/>
      <c r="CK989" s="40"/>
      <c r="CL989" s="40"/>
      <c r="CM989" s="40"/>
      <c r="CN989" s="40"/>
      <c r="CO989" s="40"/>
      <c r="CP989" s="40"/>
      <c r="CQ989" s="40"/>
      <c r="CR989" s="40"/>
      <c r="CS989" s="40"/>
      <c r="CT989" s="40"/>
      <c r="CU989" s="40"/>
      <c r="CV989" s="40"/>
      <c r="CW989" s="40"/>
      <c r="CX989" s="40"/>
      <c r="CY989" s="40"/>
      <c r="CZ989" s="40"/>
      <c r="DA989" s="40"/>
      <c r="DB989" s="40"/>
      <c r="DC989" s="40"/>
      <c r="DD989" s="40"/>
      <c r="DE989" s="40"/>
      <c r="DF989" s="40"/>
      <c r="DG989" s="40"/>
      <c r="DH989" s="40"/>
      <c r="DI989" s="40"/>
      <c r="DJ989" s="40"/>
      <c r="DK989" s="40"/>
      <c r="DL989" s="40"/>
      <c r="DM989" s="40"/>
      <c r="DN989" s="40"/>
      <c r="DO989" s="40"/>
      <c r="DP989" s="40"/>
      <c r="DQ989" s="40"/>
      <c r="DR989" s="40"/>
      <c r="DS989" s="40"/>
      <c r="DT989" s="40"/>
      <c r="DU989" s="40"/>
      <c r="DV989" s="40"/>
      <c r="DW989" s="40"/>
      <c r="DX989" s="40"/>
      <c r="DY989" s="40"/>
      <c r="DZ989" s="40"/>
      <c r="EA989" s="40"/>
      <c r="EB989" s="40"/>
      <c r="EC989" s="40"/>
      <c r="ED989" s="40"/>
      <c r="EE989" s="40"/>
      <c r="EF989" s="40"/>
      <c r="EG989" s="40"/>
      <c r="EH989" s="40"/>
      <c r="EI989" s="40"/>
      <c r="EJ989" s="40"/>
      <c r="EK989" s="40"/>
      <c r="EL989" s="40"/>
      <c r="EM989" s="40"/>
      <c r="EN989" s="40"/>
      <c r="EO989" s="40"/>
      <c r="EP989" s="40"/>
      <c r="EQ989" s="40"/>
      <c r="ER989" s="40"/>
      <c r="ES989" s="40"/>
      <c r="ET989" s="40"/>
      <c r="EU989" s="40"/>
      <c r="EV989" s="40"/>
      <c r="EW989" s="40"/>
      <c r="EX989" s="40"/>
      <c r="EY989" s="40"/>
      <c r="EZ989" s="40"/>
      <c r="FA989" s="40"/>
      <c r="FB989" s="40"/>
      <c r="FC989" s="40"/>
      <c r="FD989" s="40"/>
      <c r="FE989" s="40"/>
      <c r="FF989" s="40"/>
      <c r="FG989" s="40"/>
      <c r="FH989" s="40"/>
      <c r="FI989" s="40"/>
      <c r="FJ989" s="40"/>
      <c r="FK989" s="40"/>
      <c r="FL989" s="40"/>
      <c r="FM989" s="40"/>
      <c r="FN989" s="40"/>
      <c r="FO989" s="40"/>
      <c r="FP989" s="40"/>
      <c r="FQ989" s="40"/>
      <c r="FR989" s="40"/>
      <c r="FS989" s="40"/>
      <c r="FT989" s="40"/>
      <c r="FU989" s="40"/>
      <c r="FV989" s="40"/>
      <c r="FW989" s="40"/>
      <c r="FX989" s="40"/>
      <c r="FY989" s="40"/>
      <c r="FZ989" s="40"/>
      <c r="GA989" s="40"/>
      <c r="GB989" s="40"/>
      <c r="GC989" s="40"/>
      <c r="GD989" s="40"/>
      <c r="GE989" s="40"/>
      <c r="GF989" s="40"/>
      <c r="GG989" s="40"/>
      <c r="GH989" s="40"/>
      <c r="GI989" s="40"/>
      <c r="GJ989" s="40"/>
      <c r="GK989" s="40"/>
      <c r="GL989" s="40"/>
      <c r="GM989" s="40"/>
      <c r="GN989" s="40"/>
      <c r="GO989" s="40"/>
      <c r="GP989" s="40"/>
      <c r="GQ989" s="40"/>
      <c r="GR989" s="40"/>
      <c r="GS989" s="40"/>
      <c r="GT989" s="40"/>
      <c r="GU989" s="40"/>
      <c r="GV989" s="40"/>
      <c r="GW989" s="40"/>
      <c r="GX989" s="40"/>
      <c r="GY989" s="40"/>
      <c r="GZ989" s="40"/>
      <c r="HA989" s="40"/>
      <c r="HB989" s="40"/>
      <c r="HC989" s="40"/>
      <c r="HD989" s="40"/>
      <c r="HE989" s="40"/>
      <c r="HF989" s="40"/>
      <c r="HG989" s="40"/>
      <c r="HH989" s="40"/>
      <c r="HI989" s="40"/>
      <c r="HJ989" s="40"/>
      <c r="HK989" s="40"/>
      <c r="HL989" s="40"/>
      <c r="HM989" s="40"/>
      <c r="HN989" s="40"/>
      <c r="HO989" s="40"/>
      <c r="HP989" s="40"/>
      <c r="HQ989" s="40"/>
      <c r="HR989" s="40"/>
      <c r="HS989" s="40"/>
      <c r="HT989" s="40"/>
      <c r="HU989" s="40"/>
      <c r="HV989" s="40"/>
      <c r="HW989" s="40"/>
      <c r="HX989" s="40"/>
      <c r="HY989" s="40"/>
      <c r="HZ989" s="40"/>
      <c r="IA989" s="40"/>
      <c r="IB989" s="40"/>
    </row>
    <row r="990" spans="2:256" s="44" customFormat="1" ht="141.75" x14ac:dyDescent="0.25">
      <c r="B990" s="177"/>
      <c r="C990" s="34">
        <v>356</v>
      </c>
      <c r="D990" s="46" t="s">
        <v>2833</v>
      </c>
      <c r="E990" s="41" t="s">
        <v>550</v>
      </c>
      <c r="F990" s="47" t="s">
        <v>553</v>
      </c>
      <c r="G990" s="48" t="s">
        <v>554</v>
      </c>
      <c r="H990" s="49">
        <v>42066</v>
      </c>
      <c r="I990" s="142">
        <v>47640</v>
      </c>
      <c r="J990" s="50">
        <v>42066</v>
      </c>
      <c r="K990" s="42" t="s">
        <v>1898</v>
      </c>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c r="AK990" s="40"/>
      <c r="AL990" s="40"/>
      <c r="AM990" s="40"/>
      <c r="AN990" s="40"/>
      <c r="AO990" s="40"/>
      <c r="AP990" s="40"/>
      <c r="AQ990" s="40"/>
      <c r="AR990" s="40"/>
      <c r="AS990" s="40"/>
      <c r="AT990" s="40"/>
      <c r="AU990" s="40"/>
      <c r="AV990" s="40"/>
      <c r="AW990" s="40"/>
      <c r="AX990" s="40"/>
      <c r="AY990" s="40"/>
      <c r="AZ990" s="40"/>
      <c r="BA990" s="40"/>
      <c r="BB990" s="40"/>
      <c r="BC990" s="40"/>
      <c r="BD990" s="40"/>
      <c r="BE990" s="40"/>
      <c r="BF990" s="40"/>
      <c r="BG990" s="40"/>
      <c r="BH990" s="40"/>
      <c r="BI990" s="40"/>
      <c r="BJ990" s="40"/>
      <c r="BK990" s="40"/>
      <c r="BL990" s="40"/>
      <c r="BM990" s="40"/>
      <c r="BN990" s="40"/>
      <c r="BO990" s="40"/>
      <c r="BP990" s="40"/>
      <c r="BQ990" s="40"/>
      <c r="BR990" s="40"/>
      <c r="BS990" s="40"/>
      <c r="BT990" s="40"/>
      <c r="BU990" s="40"/>
      <c r="BV990" s="40"/>
      <c r="BW990" s="40"/>
      <c r="BX990" s="40"/>
      <c r="BY990" s="40"/>
      <c r="BZ990" s="40"/>
      <c r="CA990" s="40"/>
      <c r="CB990" s="40"/>
      <c r="CC990" s="40"/>
      <c r="CD990" s="40"/>
      <c r="CE990" s="40"/>
      <c r="CF990" s="40"/>
      <c r="CG990" s="40"/>
      <c r="CH990" s="40"/>
      <c r="CI990" s="40"/>
      <c r="CJ990" s="40"/>
      <c r="CK990" s="40"/>
      <c r="CL990" s="40"/>
      <c r="CM990" s="40"/>
      <c r="CN990" s="40"/>
      <c r="CO990" s="40"/>
      <c r="CP990" s="40"/>
      <c r="CQ990" s="40"/>
      <c r="CR990" s="40"/>
      <c r="CS990" s="40"/>
      <c r="CT990" s="40"/>
      <c r="CU990" s="40"/>
      <c r="CV990" s="40"/>
      <c r="CW990" s="40"/>
      <c r="CX990" s="40"/>
      <c r="CY990" s="40"/>
      <c r="CZ990" s="40"/>
      <c r="DA990" s="40"/>
      <c r="DB990" s="40"/>
      <c r="DC990" s="40"/>
      <c r="DD990" s="40"/>
      <c r="DE990" s="40"/>
      <c r="DF990" s="40"/>
      <c r="DG990" s="40"/>
      <c r="DH990" s="40"/>
      <c r="DI990" s="40"/>
      <c r="DJ990" s="40"/>
      <c r="DK990" s="40"/>
      <c r="DL990" s="40"/>
      <c r="DM990" s="40"/>
      <c r="DN990" s="40"/>
      <c r="DO990" s="40"/>
      <c r="DP990" s="40"/>
      <c r="DQ990" s="40"/>
      <c r="DR990" s="40"/>
      <c r="DS990" s="40"/>
      <c r="DT990" s="40"/>
      <c r="DU990" s="40"/>
      <c r="DV990" s="40"/>
      <c r="DW990" s="40"/>
      <c r="DX990" s="40"/>
      <c r="DY990" s="40"/>
      <c r="DZ990" s="40"/>
      <c r="EA990" s="40"/>
      <c r="EB990" s="40"/>
      <c r="EC990" s="40"/>
      <c r="ED990" s="40"/>
      <c r="EE990" s="40"/>
      <c r="EF990" s="40"/>
      <c r="EG990" s="40"/>
      <c r="EH990" s="40"/>
      <c r="EI990" s="40"/>
      <c r="EJ990" s="40"/>
      <c r="EK990" s="40"/>
      <c r="EL990" s="40"/>
      <c r="EM990" s="40"/>
      <c r="EN990" s="40"/>
      <c r="EO990" s="40"/>
      <c r="EP990" s="40"/>
      <c r="EQ990" s="40"/>
      <c r="ER990" s="40"/>
      <c r="ES990" s="40"/>
      <c r="ET990" s="40"/>
      <c r="EU990" s="40"/>
      <c r="EV990" s="40"/>
      <c r="EW990" s="40"/>
      <c r="EX990" s="40"/>
      <c r="EY990" s="40"/>
      <c r="EZ990" s="40"/>
      <c r="FA990" s="40"/>
      <c r="FB990" s="40"/>
      <c r="FC990" s="40"/>
      <c r="FD990" s="40"/>
      <c r="FE990" s="40"/>
      <c r="FF990" s="40"/>
      <c r="FG990" s="40"/>
      <c r="FH990" s="40"/>
      <c r="FI990" s="40"/>
      <c r="FJ990" s="40"/>
      <c r="FK990" s="40"/>
      <c r="FL990" s="40"/>
      <c r="FM990" s="40"/>
      <c r="FN990" s="40"/>
      <c r="FO990" s="40"/>
      <c r="FP990" s="40"/>
      <c r="FQ990" s="40"/>
      <c r="FR990" s="40"/>
      <c r="FS990" s="40"/>
      <c r="FT990" s="40"/>
      <c r="FU990" s="40"/>
      <c r="FV990" s="40"/>
      <c r="FW990" s="40"/>
      <c r="FX990" s="40"/>
      <c r="FY990" s="40"/>
      <c r="FZ990" s="40"/>
      <c r="GA990" s="40"/>
      <c r="GB990" s="40"/>
      <c r="GC990" s="40"/>
      <c r="GD990" s="40"/>
      <c r="GE990" s="40"/>
      <c r="GF990" s="40"/>
      <c r="GG990" s="40"/>
      <c r="GH990" s="40"/>
      <c r="GI990" s="40"/>
      <c r="GJ990" s="40"/>
      <c r="GK990" s="40"/>
      <c r="GL990" s="40"/>
      <c r="GM990" s="40"/>
      <c r="GN990" s="40"/>
      <c r="GO990" s="40"/>
      <c r="GP990" s="40"/>
      <c r="GQ990" s="40"/>
      <c r="GR990" s="40"/>
      <c r="GS990" s="40"/>
      <c r="GT990" s="40"/>
      <c r="GU990" s="40"/>
      <c r="GV990" s="40"/>
      <c r="GW990" s="40"/>
      <c r="GX990" s="40"/>
      <c r="GY990" s="40"/>
      <c r="GZ990" s="40"/>
      <c r="HA990" s="40"/>
      <c r="HB990" s="40"/>
      <c r="HC990" s="40"/>
      <c r="HD990" s="40"/>
      <c r="HE990" s="40"/>
      <c r="HF990" s="40"/>
      <c r="HG990" s="40"/>
      <c r="HH990" s="40"/>
      <c r="HI990" s="40"/>
      <c r="HJ990" s="40"/>
      <c r="HK990" s="40"/>
      <c r="HL990" s="40"/>
      <c r="HM990" s="40"/>
      <c r="HN990" s="40"/>
      <c r="HO990" s="40"/>
      <c r="HP990" s="40"/>
      <c r="HQ990" s="40"/>
      <c r="HR990" s="40"/>
      <c r="HS990" s="40"/>
      <c r="HT990" s="40"/>
      <c r="HU990" s="40"/>
      <c r="HV990" s="40"/>
      <c r="HW990" s="40"/>
      <c r="HX990" s="40"/>
      <c r="HY990" s="40"/>
      <c r="HZ990" s="40"/>
      <c r="IA990" s="40"/>
      <c r="IB990" s="40"/>
      <c r="IC990" s="40"/>
      <c r="ID990" s="40"/>
      <c r="IE990" s="40"/>
      <c r="IF990" s="40"/>
      <c r="IG990" s="40"/>
      <c r="IH990" s="40"/>
      <c r="II990" s="40"/>
    </row>
    <row r="991" spans="2:256" s="40" customFormat="1" ht="126" x14ac:dyDescent="0.25">
      <c r="B991" s="177"/>
      <c r="C991" s="34">
        <v>357</v>
      </c>
      <c r="D991" s="46" t="s">
        <v>3069</v>
      </c>
      <c r="E991" s="41" t="s">
        <v>12</v>
      </c>
      <c r="F991" s="47" t="s">
        <v>302</v>
      </c>
      <c r="G991" s="48" t="s">
        <v>303</v>
      </c>
      <c r="H991" s="49">
        <v>40987</v>
      </c>
      <c r="I991" s="142">
        <v>510074</v>
      </c>
      <c r="J991" s="50">
        <v>42066</v>
      </c>
      <c r="K991" s="42" t="s">
        <v>2509</v>
      </c>
      <c r="IB991" s="44"/>
    </row>
    <row r="992" spans="2:256" s="40" customFormat="1" ht="63" x14ac:dyDescent="0.25">
      <c r="B992" s="177"/>
      <c r="C992" s="34">
        <v>358</v>
      </c>
      <c r="D992" s="35" t="s">
        <v>2839</v>
      </c>
      <c r="E992" s="45" t="s">
        <v>1291</v>
      </c>
      <c r="F992" s="91" t="s">
        <v>1290</v>
      </c>
      <c r="G992" s="62" t="s">
        <v>4261</v>
      </c>
      <c r="H992" s="52">
        <v>39937</v>
      </c>
      <c r="I992" s="133">
        <v>7850000</v>
      </c>
      <c r="J992" s="43">
        <v>42066</v>
      </c>
      <c r="K992" s="42" t="s">
        <v>2510</v>
      </c>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3"/>
      <c r="AR992" s="33"/>
      <c r="AS992" s="33"/>
      <c r="AT992" s="33"/>
      <c r="AU992" s="33"/>
      <c r="AV992" s="33"/>
      <c r="AW992" s="33"/>
      <c r="AX992" s="33"/>
      <c r="AY992" s="33"/>
      <c r="AZ992" s="33"/>
      <c r="BA992" s="33"/>
      <c r="BB992" s="33"/>
      <c r="BC992" s="33"/>
      <c r="BD992" s="33"/>
      <c r="BE992" s="33"/>
      <c r="BF992" s="33"/>
      <c r="BG992" s="33"/>
      <c r="BH992" s="33"/>
      <c r="BI992" s="33"/>
      <c r="BJ992" s="33"/>
      <c r="BK992" s="33"/>
      <c r="BL992" s="33"/>
      <c r="BM992" s="33"/>
      <c r="BN992" s="33"/>
      <c r="BO992" s="33"/>
      <c r="BP992" s="33"/>
      <c r="BQ992" s="33"/>
      <c r="BR992" s="33"/>
      <c r="BS992" s="33"/>
      <c r="BT992" s="33"/>
      <c r="BU992" s="33"/>
      <c r="BV992" s="33"/>
      <c r="BW992" s="33"/>
      <c r="BX992" s="33"/>
      <c r="BY992" s="33"/>
      <c r="BZ992" s="33"/>
      <c r="CA992" s="33"/>
      <c r="CB992" s="33"/>
      <c r="CC992" s="33"/>
      <c r="CD992" s="33"/>
      <c r="CE992" s="33"/>
      <c r="CF992" s="33"/>
      <c r="CG992" s="33"/>
      <c r="CH992" s="33"/>
      <c r="CI992" s="33"/>
      <c r="CJ992" s="33"/>
      <c r="CK992" s="33"/>
      <c r="CL992" s="33"/>
      <c r="CM992" s="33"/>
      <c r="CN992" s="33"/>
      <c r="CO992" s="33"/>
      <c r="CP992" s="33"/>
      <c r="CQ992" s="33"/>
      <c r="CR992" s="33"/>
      <c r="CS992" s="33"/>
      <c r="CT992" s="33"/>
      <c r="CU992" s="33"/>
      <c r="CV992" s="33"/>
      <c r="CW992" s="33"/>
      <c r="CX992" s="33"/>
      <c r="CY992" s="33"/>
      <c r="CZ992" s="33"/>
      <c r="DA992" s="33"/>
      <c r="DB992" s="33"/>
      <c r="DC992" s="33"/>
      <c r="DD992" s="33"/>
      <c r="DE992" s="33"/>
      <c r="DF992" s="33"/>
      <c r="DG992" s="33"/>
      <c r="DH992" s="33"/>
      <c r="DI992" s="33"/>
      <c r="DJ992" s="33"/>
      <c r="DK992" s="33"/>
      <c r="DL992" s="33"/>
      <c r="DM992" s="33"/>
      <c r="DN992" s="33"/>
      <c r="DO992" s="33"/>
      <c r="DP992" s="33"/>
      <c r="DQ992" s="33"/>
      <c r="DR992" s="33"/>
      <c r="DS992" s="33"/>
      <c r="DT992" s="33"/>
      <c r="DU992" s="33"/>
      <c r="DV992" s="33"/>
      <c r="DW992" s="33"/>
      <c r="DX992" s="33"/>
      <c r="DY992" s="33"/>
      <c r="DZ992" s="33"/>
      <c r="EA992" s="33"/>
      <c r="EB992" s="33"/>
      <c r="EC992" s="33"/>
      <c r="ED992" s="33"/>
      <c r="EE992" s="33"/>
      <c r="EF992" s="33"/>
      <c r="EG992" s="33"/>
      <c r="EH992" s="33"/>
      <c r="EI992" s="33"/>
      <c r="EJ992" s="33"/>
      <c r="EK992" s="33"/>
      <c r="EL992" s="33"/>
      <c r="EM992" s="33"/>
      <c r="EN992" s="33"/>
      <c r="EO992" s="33"/>
      <c r="EP992" s="33"/>
      <c r="EQ992" s="33"/>
      <c r="ER992" s="33"/>
      <c r="ES992" s="33"/>
      <c r="ET992" s="33"/>
      <c r="EU992" s="33"/>
      <c r="EV992" s="33"/>
      <c r="EW992" s="33"/>
      <c r="EX992" s="33"/>
      <c r="EY992" s="33"/>
      <c r="EZ992" s="33"/>
      <c r="FA992" s="33"/>
      <c r="FB992" s="33"/>
      <c r="FC992" s="33"/>
      <c r="FD992" s="33"/>
      <c r="FE992" s="33"/>
      <c r="FF992" s="33"/>
      <c r="FG992" s="33"/>
      <c r="FH992" s="33"/>
      <c r="FI992" s="33"/>
      <c r="FJ992" s="33"/>
      <c r="FK992" s="33"/>
      <c r="FL992" s="33"/>
      <c r="FM992" s="33"/>
      <c r="FN992" s="33"/>
      <c r="FO992" s="33"/>
      <c r="FP992" s="33"/>
      <c r="FQ992" s="33"/>
      <c r="FR992" s="33"/>
      <c r="FS992" s="33"/>
      <c r="FT992" s="33"/>
      <c r="FU992" s="33"/>
      <c r="FV992" s="33"/>
      <c r="FW992" s="33"/>
      <c r="FX992" s="33"/>
      <c r="FY992" s="33"/>
      <c r="FZ992" s="33"/>
      <c r="GA992" s="33"/>
      <c r="GB992" s="33"/>
      <c r="GC992" s="33"/>
      <c r="GD992" s="33"/>
      <c r="GE992" s="33"/>
      <c r="GF992" s="33"/>
      <c r="GG992" s="33"/>
      <c r="GH992" s="33"/>
      <c r="GI992" s="33"/>
      <c r="GJ992" s="33"/>
      <c r="GK992" s="33"/>
      <c r="GL992" s="33"/>
      <c r="GM992" s="33"/>
      <c r="GN992" s="33"/>
      <c r="GO992" s="33"/>
      <c r="GP992" s="33"/>
      <c r="GQ992" s="33"/>
      <c r="GR992" s="33"/>
      <c r="GS992" s="33"/>
      <c r="GT992" s="33"/>
      <c r="GU992" s="33"/>
      <c r="GV992" s="33"/>
      <c r="GW992" s="33"/>
      <c r="GX992" s="33"/>
      <c r="GY992" s="33"/>
      <c r="GZ992" s="33"/>
      <c r="HA992" s="33"/>
      <c r="HB992" s="33"/>
      <c r="HC992" s="33"/>
      <c r="HD992" s="33"/>
      <c r="HE992" s="33"/>
      <c r="HF992" s="33"/>
      <c r="HG992" s="33"/>
      <c r="HH992" s="33"/>
      <c r="HI992" s="33"/>
      <c r="HJ992" s="33"/>
      <c r="HK992" s="33"/>
      <c r="HL992" s="33"/>
      <c r="HM992" s="33"/>
      <c r="HN992" s="33"/>
      <c r="HO992" s="33"/>
      <c r="HP992" s="33"/>
      <c r="HQ992" s="33"/>
      <c r="HR992" s="33"/>
      <c r="HS992" s="33"/>
      <c r="HT992" s="33"/>
      <c r="HU992" s="33"/>
      <c r="HV992" s="33"/>
      <c r="HW992" s="33"/>
      <c r="HX992" s="33"/>
      <c r="HY992" s="33"/>
      <c r="HZ992" s="33"/>
      <c r="IA992" s="33"/>
      <c r="IB992" s="33"/>
      <c r="IC992" s="44"/>
      <c r="ID992" s="44"/>
      <c r="IE992" s="44"/>
      <c r="IF992" s="44"/>
      <c r="IG992" s="44"/>
      <c r="IH992" s="44"/>
      <c r="II992" s="44"/>
      <c r="IJ992" s="44"/>
      <c r="IK992" s="44"/>
      <c r="IL992" s="44"/>
      <c r="IM992" s="44"/>
      <c r="IN992" s="44"/>
      <c r="IO992" s="44"/>
      <c r="IP992" s="44"/>
      <c r="IQ992" s="44"/>
      <c r="IR992" s="44"/>
      <c r="IS992" s="44"/>
      <c r="IT992" s="44"/>
      <c r="IU992" s="44"/>
      <c r="IV992" s="44"/>
    </row>
    <row r="993" spans="2:243" s="40" customFormat="1" ht="63" x14ac:dyDescent="0.25">
      <c r="B993" s="177"/>
      <c r="C993" s="34">
        <v>359</v>
      </c>
      <c r="D993" s="46" t="s">
        <v>2883</v>
      </c>
      <c r="E993" s="41" t="s">
        <v>771</v>
      </c>
      <c r="F993" s="47" t="s">
        <v>772</v>
      </c>
      <c r="G993" s="151" t="s">
        <v>4456</v>
      </c>
      <c r="H993" s="152">
        <v>42065</v>
      </c>
      <c r="I993" s="142">
        <v>70000</v>
      </c>
      <c r="J993" s="50">
        <v>42069</v>
      </c>
      <c r="K993" s="42" t="s">
        <v>2511</v>
      </c>
    </row>
    <row r="994" spans="2:243" s="40" customFormat="1" ht="189" x14ac:dyDescent="0.25">
      <c r="B994" s="177"/>
      <c r="C994" s="34">
        <v>360</v>
      </c>
      <c r="D994" s="46" t="s">
        <v>2917</v>
      </c>
      <c r="E994" s="35" t="s">
        <v>1243</v>
      </c>
      <c r="F994" s="47" t="s">
        <v>499</v>
      </c>
      <c r="G994" s="48" t="s">
        <v>500</v>
      </c>
      <c r="H994" s="49">
        <v>40302</v>
      </c>
      <c r="I994" s="142">
        <v>18077</v>
      </c>
      <c r="J994" s="50">
        <v>42070</v>
      </c>
      <c r="K994" s="42" t="s">
        <v>2512</v>
      </c>
    </row>
    <row r="995" spans="2:243" s="40" customFormat="1" ht="94.5" x14ac:dyDescent="0.25">
      <c r="B995" s="177"/>
      <c r="C995" s="34">
        <v>361</v>
      </c>
      <c r="D995" s="46" t="s">
        <v>3038</v>
      </c>
      <c r="E995" s="41" t="s">
        <v>174</v>
      </c>
      <c r="F995" s="47" t="s">
        <v>462</v>
      </c>
      <c r="G995" s="48" t="s">
        <v>463</v>
      </c>
      <c r="H995" s="49">
        <v>41555</v>
      </c>
      <c r="I995" s="142">
        <v>448839</v>
      </c>
      <c r="J995" s="50">
        <v>42072</v>
      </c>
      <c r="K995" s="42" t="s">
        <v>2513</v>
      </c>
      <c r="IB995" s="44"/>
    </row>
    <row r="996" spans="2:243" s="40" customFormat="1" ht="47.25" x14ac:dyDescent="0.25">
      <c r="B996" s="177"/>
      <c r="C996" s="34">
        <v>362</v>
      </c>
      <c r="D996" s="35" t="s">
        <v>3015</v>
      </c>
      <c r="E996" s="35" t="s">
        <v>1243</v>
      </c>
      <c r="F996" s="35" t="s">
        <v>1229</v>
      </c>
      <c r="G996" s="35" t="s">
        <v>4458</v>
      </c>
      <c r="H996" s="37">
        <v>42072</v>
      </c>
      <c r="I996" s="133">
        <v>36641</v>
      </c>
      <c r="J996" s="38">
        <v>42072</v>
      </c>
      <c r="K996" s="42" t="s">
        <v>2514</v>
      </c>
      <c r="L996" s="44"/>
      <c r="M996" s="44"/>
      <c r="N996" s="44"/>
      <c r="O996" s="44"/>
      <c r="P996" s="44"/>
      <c r="Q996" s="44"/>
      <c r="R996" s="44"/>
      <c r="S996" s="44"/>
      <c r="T996" s="44"/>
      <c r="U996" s="44"/>
      <c r="V996" s="44"/>
      <c r="W996" s="44"/>
      <c r="X996" s="44"/>
      <c r="Y996" s="44"/>
      <c r="Z996" s="44"/>
      <c r="AA996" s="44"/>
      <c r="AB996" s="44"/>
      <c r="AC996" s="44"/>
      <c r="AD996" s="44"/>
      <c r="AE996" s="44"/>
      <c r="AF996" s="44"/>
      <c r="AG996" s="44"/>
      <c r="AH996" s="44"/>
      <c r="AI996" s="44"/>
      <c r="AJ996" s="44"/>
      <c r="AK996" s="44"/>
      <c r="AL996" s="44"/>
      <c r="AM996" s="44"/>
      <c r="AN996" s="44"/>
      <c r="AO996" s="44"/>
      <c r="AP996" s="44"/>
      <c r="AQ996" s="44"/>
      <c r="AR996" s="44"/>
      <c r="AS996" s="44"/>
      <c r="AT996" s="44"/>
      <c r="AU996" s="44"/>
      <c r="AV996" s="44"/>
      <c r="AW996" s="44"/>
      <c r="AX996" s="44"/>
      <c r="AY996" s="44"/>
      <c r="AZ996" s="44"/>
      <c r="BA996" s="44"/>
      <c r="BB996" s="44"/>
      <c r="BC996" s="44"/>
      <c r="BD996" s="44"/>
      <c r="BE996" s="44"/>
      <c r="BF996" s="44"/>
      <c r="BG996" s="44"/>
      <c r="BH996" s="44"/>
      <c r="BI996" s="44"/>
      <c r="BJ996" s="44"/>
      <c r="BK996" s="44"/>
      <c r="BL996" s="44"/>
      <c r="BM996" s="44"/>
      <c r="BN996" s="44"/>
      <c r="BO996" s="44"/>
      <c r="BP996" s="44"/>
      <c r="BQ996" s="44"/>
      <c r="BR996" s="44"/>
      <c r="BS996" s="44"/>
      <c r="BT996" s="44"/>
      <c r="BU996" s="44"/>
      <c r="BV996" s="44"/>
      <c r="BW996" s="44"/>
      <c r="BX996" s="44"/>
      <c r="BY996" s="44"/>
      <c r="BZ996" s="44"/>
      <c r="CA996" s="44"/>
      <c r="CB996" s="44"/>
      <c r="CC996" s="44"/>
      <c r="CD996" s="44"/>
      <c r="CE996" s="44"/>
      <c r="CF996" s="44"/>
      <c r="CG996" s="44"/>
      <c r="CH996" s="44"/>
      <c r="CI996" s="44"/>
      <c r="CJ996" s="44"/>
      <c r="CK996" s="44"/>
      <c r="CL996" s="44"/>
      <c r="CM996" s="44"/>
      <c r="CN996" s="44"/>
      <c r="CO996" s="44"/>
      <c r="CP996" s="44"/>
      <c r="CQ996" s="44"/>
      <c r="CR996" s="44"/>
      <c r="CS996" s="44"/>
      <c r="CT996" s="44"/>
      <c r="CU996" s="44"/>
      <c r="CV996" s="44"/>
      <c r="CW996" s="44"/>
      <c r="CX996" s="44"/>
      <c r="CY996" s="44"/>
      <c r="CZ996" s="44"/>
      <c r="DA996" s="44"/>
      <c r="DB996" s="44"/>
      <c r="DC996" s="44"/>
      <c r="DD996" s="44"/>
      <c r="DE996" s="44"/>
      <c r="DF996" s="44"/>
      <c r="DG996" s="44"/>
      <c r="DH996" s="44"/>
      <c r="DI996" s="44"/>
      <c r="DJ996" s="44"/>
      <c r="DK996" s="44"/>
      <c r="DL996" s="44"/>
      <c r="DM996" s="44"/>
      <c r="DN996" s="44"/>
      <c r="DO996" s="44"/>
      <c r="DP996" s="44"/>
      <c r="DQ996" s="44"/>
      <c r="DR996" s="44"/>
      <c r="DS996" s="44"/>
      <c r="DT996" s="44"/>
      <c r="DU996" s="44"/>
      <c r="DV996" s="44"/>
      <c r="DW996" s="44"/>
      <c r="DX996" s="44"/>
      <c r="DY996" s="44"/>
      <c r="DZ996" s="44"/>
      <c r="EA996" s="44"/>
      <c r="EB996" s="44"/>
      <c r="EC996" s="44"/>
      <c r="ED996" s="44"/>
      <c r="EE996" s="44"/>
      <c r="EF996" s="44"/>
      <c r="EG996" s="44"/>
      <c r="EH996" s="44"/>
      <c r="EI996" s="44"/>
      <c r="EJ996" s="44"/>
      <c r="EK996" s="44"/>
      <c r="EL996" s="44"/>
      <c r="EM996" s="44"/>
      <c r="EN996" s="44"/>
      <c r="EO996" s="44"/>
      <c r="EP996" s="44"/>
      <c r="EQ996" s="44"/>
      <c r="ER996" s="44"/>
      <c r="ES996" s="44"/>
      <c r="ET996" s="44"/>
      <c r="EU996" s="44"/>
      <c r="EV996" s="44"/>
      <c r="EW996" s="44"/>
      <c r="EX996" s="44"/>
      <c r="EY996" s="44"/>
      <c r="EZ996" s="44"/>
      <c r="FA996" s="44"/>
      <c r="FB996" s="44"/>
      <c r="FC996" s="44"/>
      <c r="FD996" s="44"/>
      <c r="FE996" s="44"/>
      <c r="FF996" s="44"/>
      <c r="FG996" s="44"/>
      <c r="FH996" s="44"/>
      <c r="FI996" s="44"/>
      <c r="FJ996" s="44"/>
      <c r="FK996" s="44"/>
      <c r="FL996" s="44"/>
      <c r="FM996" s="44"/>
      <c r="FN996" s="44"/>
      <c r="FO996" s="44"/>
      <c r="FP996" s="44"/>
      <c r="FQ996" s="44"/>
      <c r="FR996" s="44"/>
      <c r="FS996" s="44"/>
      <c r="FT996" s="44"/>
      <c r="FU996" s="44"/>
      <c r="FV996" s="44"/>
      <c r="FW996" s="44"/>
      <c r="FX996" s="44"/>
      <c r="FY996" s="44"/>
      <c r="FZ996" s="44"/>
      <c r="GA996" s="44"/>
      <c r="GB996" s="44"/>
      <c r="GC996" s="44"/>
      <c r="GD996" s="44"/>
      <c r="GE996" s="44"/>
      <c r="GF996" s="44"/>
      <c r="GG996" s="44"/>
      <c r="GH996" s="44"/>
      <c r="GI996" s="44"/>
      <c r="GJ996" s="44"/>
      <c r="GK996" s="44"/>
      <c r="GL996" s="44"/>
      <c r="GM996" s="44"/>
      <c r="GN996" s="44"/>
      <c r="GO996" s="44"/>
      <c r="GP996" s="44"/>
      <c r="GQ996" s="44"/>
      <c r="GR996" s="44"/>
      <c r="GS996" s="44"/>
      <c r="GT996" s="44"/>
      <c r="GU996" s="44"/>
      <c r="GV996" s="44"/>
      <c r="GW996" s="44"/>
      <c r="GX996" s="44"/>
      <c r="GY996" s="44"/>
      <c r="GZ996" s="44"/>
      <c r="HA996" s="44"/>
      <c r="HB996" s="44"/>
      <c r="HC996" s="44"/>
      <c r="HD996" s="44"/>
      <c r="HE996" s="44"/>
      <c r="HF996" s="44"/>
      <c r="HG996" s="44"/>
      <c r="HH996" s="44"/>
      <c r="HI996" s="44"/>
      <c r="HJ996" s="44"/>
      <c r="HK996" s="44"/>
      <c r="HL996" s="44"/>
      <c r="HM996" s="44"/>
      <c r="HN996" s="44"/>
      <c r="HO996" s="44"/>
      <c r="HP996" s="44"/>
      <c r="HQ996" s="44"/>
      <c r="HR996" s="44"/>
      <c r="HS996" s="44"/>
      <c r="HT996" s="44"/>
      <c r="HU996" s="44"/>
      <c r="HV996" s="44"/>
      <c r="HW996" s="44"/>
      <c r="HX996" s="44"/>
      <c r="HY996" s="44"/>
      <c r="HZ996" s="44"/>
      <c r="IA996" s="44"/>
    </row>
    <row r="997" spans="2:243" s="40" customFormat="1" ht="63" x14ac:dyDescent="0.25">
      <c r="B997" s="177"/>
      <c r="C997" s="34">
        <v>363</v>
      </c>
      <c r="D997" s="35" t="s">
        <v>3017</v>
      </c>
      <c r="E997" s="35" t="s">
        <v>1251</v>
      </c>
      <c r="F997" s="35" t="s">
        <v>1208</v>
      </c>
      <c r="G997" s="35" t="s">
        <v>4457</v>
      </c>
      <c r="H997" s="37">
        <v>42072</v>
      </c>
      <c r="I997" s="133">
        <v>43286</v>
      </c>
      <c r="J997" s="38">
        <v>42072</v>
      </c>
      <c r="K997" s="42" t="s">
        <v>2515</v>
      </c>
      <c r="L997" s="44"/>
      <c r="M997" s="44"/>
      <c r="N997" s="44"/>
      <c r="O997" s="44"/>
      <c r="P997" s="44"/>
      <c r="Q997" s="44"/>
      <c r="R997" s="44"/>
      <c r="S997" s="44"/>
      <c r="T997" s="44"/>
      <c r="U997" s="44"/>
      <c r="V997" s="44"/>
      <c r="W997" s="44"/>
      <c r="X997" s="44"/>
      <c r="Y997" s="44"/>
      <c r="Z997" s="44"/>
      <c r="AA997" s="44"/>
      <c r="AB997" s="44"/>
      <c r="AC997" s="44"/>
      <c r="AD997" s="44"/>
      <c r="AE997" s="44"/>
      <c r="AF997" s="44"/>
      <c r="AG997" s="44"/>
      <c r="AH997" s="44"/>
      <c r="AI997" s="44"/>
      <c r="AJ997" s="44"/>
      <c r="AK997" s="44"/>
      <c r="AL997" s="44"/>
      <c r="AM997" s="44"/>
      <c r="AN997" s="44"/>
      <c r="AO997" s="44"/>
      <c r="AP997" s="44"/>
      <c r="AQ997" s="44"/>
      <c r="AR997" s="44"/>
      <c r="AS997" s="44"/>
      <c r="AT997" s="44"/>
      <c r="AU997" s="44"/>
      <c r="AV997" s="44"/>
      <c r="AW997" s="44"/>
      <c r="AX997" s="44"/>
      <c r="AY997" s="44"/>
      <c r="AZ997" s="44"/>
      <c r="BA997" s="44"/>
      <c r="BB997" s="44"/>
      <c r="BC997" s="44"/>
      <c r="BD997" s="44"/>
      <c r="BE997" s="44"/>
      <c r="BF997" s="44"/>
      <c r="BG997" s="44"/>
      <c r="BH997" s="44"/>
      <c r="BI997" s="44"/>
      <c r="BJ997" s="44"/>
      <c r="BK997" s="44"/>
      <c r="BL997" s="44"/>
      <c r="BM997" s="44"/>
      <c r="BN997" s="44"/>
      <c r="BO997" s="44"/>
      <c r="BP997" s="44"/>
      <c r="BQ997" s="44"/>
      <c r="BR997" s="44"/>
      <c r="BS997" s="44"/>
      <c r="BT997" s="44"/>
      <c r="BU997" s="44"/>
      <c r="BV997" s="44"/>
      <c r="BW997" s="44"/>
      <c r="BX997" s="44"/>
      <c r="BY997" s="44"/>
      <c r="BZ997" s="44"/>
      <c r="CA997" s="44"/>
      <c r="CB997" s="44"/>
      <c r="CC997" s="44"/>
      <c r="CD997" s="44"/>
      <c r="CE997" s="44"/>
      <c r="CF997" s="44"/>
      <c r="CG997" s="44"/>
      <c r="CH997" s="44"/>
      <c r="CI997" s="44"/>
      <c r="CJ997" s="44"/>
      <c r="CK997" s="44"/>
      <c r="CL997" s="44"/>
      <c r="CM997" s="44"/>
      <c r="CN997" s="44"/>
      <c r="CO997" s="44"/>
      <c r="CP997" s="44"/>
      <c r="CQ997" s="44"/>
      <c r="CR997" s="44"/>
      <c r="CS997" s="44"/>
      <c r="CT997" s="44"/>
      <c r="CU997" s="44"/>
      <c r="CV997" s="44"/>
      <c r="CW997" s="44"/>
      <c r="CX997" s="44"/>
      <c r="CY997" s="44"/>
      <c r="CZ997" s="44"/>
      <c r="DA997" s="44"/>
      <c r="DB997" s="44"/>
      <c r="DC997" s="44"/>
      <c r="DD997" s="44"/>
      <c r="DE997" s="44"/>
      <c r="DF997" s="44"/>
      <c r="DG997" s="44"/>
      <c r="DH997" s="44"/>
      <c r="DI997" s="44"/>
      <c r="DJ997" s="44"/>
      <c r="DK997" s="44"/>
      <c r="DL997" s="44"/>
      <c r="DM997" s="44"/>
      <c r="DN997" s="44"/>
      <c r="DO997" s="44"/>
      <c r="DP997" s="44"/>
      <c r="DQ997" s="44"/>
      <c r="DR997" s="44"/>
      <c r="DS997" s="44"/>
      <c r="DT997" s="44"/>
      <c r="DU997" s="44"/>
      <c r="DV997" s="44"/>
      <c r="DW997" s="44"/>
      <c r="DX997" s="44"/>
      <c r="DY997" s="44"/>
      <c r="DZ997" s="44"/>
      <c r="EA997" s="44"/>
      <c r="EB997" s="44"/>
      <c r="EC997" s="44"/>
      <c r="ED997" s="44"/>
      <c r="EE997" s="44"/>
      <c r="EF997" s="44"/>
      <c r="EG997" s="44"/>
      <c r="EH997" s="44"/>
      <c r="EI997" s="44"/>
      <c r="EJ997" s="44"/>
      <c r="EK997" s="44"/>
      <c r="EL997" s="44"/>
      <c r="EM997" s="44"/>
      <c r="EN997" s="44"/>
      <c r="EO997" s="44"/>
      <c r="EP997" s="44"/>
      <c r="EQ997" s="44"/>
      <c r="ER997" s="44"/>
      <c r="ES997" s="44"/>
      <c r="ET997" s="44"/>
      <c r="EU997" s="44"/>
      <c r="EV997" s="44"/>
      <c r="EW997" s="44"/>
      <c r="EX997" s="44"/>
      <c r="EY997" s="44"/>
      <c r="EZ997" s="44"/>
      <c r="FA997" s="44"/>
      <c r="FB997" s="44"/>
      <c r="FC997" s="44"/>
      <c r="FD997" s="44"/>
      <c r="FE997" s="44"/>
      <c r="FF997" s="44"/>
      <c r="FG997" s="44"/>
      <c r="FH997" s="44"/>
      <c r="FI997" s="44"/>
      <c r="FJ997" s="44"/>
      <c r="FK997" s="44"/>
      <c r="FL997" s="44"/>
      <c r="FM997" s="44"/>
      <c r="FN997" s="44"/>
      <c r="FO997" s="44"/>
      <c r="FP997" s="44"/>
      <c r="FQ997" s="44"/>
      <c r="FR997" s="44"/>
      <c r="FS997" s="44"/>
      <c r="FT997" s="44"/>
      <c r="FU997" s="44"/>
      <c r="FV997" s="44"/>
      <c r="FW997" s="44"/>
      <c r="FX997" s="44"/>
      <c r="FY997" s="44"/>
      <c r="FZ997" s="44"/>
      <c r="GA997" s="44"/>
      <c r="GB997" s="44"/>
      <c r="GC997" s="44"/>
      <c r="GD997" s="44"/>
      <c r="GE997" s="44"/>
      <c r="GF997" s="44"/>
      <c r="GG997" s="44"/>
      <c r="GH997" s="44"/>
      <c r="GI997" s="44"/>
      <c r="GJ997" s="44"/>
      <c r="GK997" s="44"/>
      <c r="GL997" s="44"/>
      <c r="GM997" s="44"/>
      <c r="GN997" s="44"/>
      <c r="GO997" s="44"/>
      <c r="GP997" s="44"/>
      <c r="GQ997" s="44"/>
      <c r="GR997" s="44"/>
      <c r="GS997" s="44"/>
      <c r="GT997" s="44"/>
      <c r="GU997" s="44"/>
      <c r="GV997" s="44"/>
      <c r="GW997" s="44"/>
      <c r="GX997" s="44"/>
      <c r="GY997" s="44"/>
      <c r="GZ997" s="44"/>
      <c r="HA997" s="44"/>
      <c r="HB997" s="44"/>
      <c r="HC997" s="44"/>
      <c r="HD997" s="44"/>
      <c r="HE997" s="44"/>
      <c r="HF997" s="44"/>
      <c r="HG997" s="44"/>
      <c r="HH997" s="44"/>
      <c r="HI997" s="44"/>
      <c r="HJ997" s="44"/>
      <c r="HK997" s="44"/>
      <c r="HL997" s="44"/>
      <c r="HM997" s="44"/>
      <c r="HN997" s="44"/>
      <c r="HO997" s="44"/>
      <c r="HP997" s="44"/>
      <c r="HQ997" s="44"/>
      <c r="HR997" s="44"/>
      <c r="HS997" s="44"/>
      <c r="HT997" s="44"/>
      <c r="HU997" s="44"/>
      <c r="HV997" s="44"/>
      <c r="HW997" s="44"/>
      <c r="HX997" s="44"/>
      <c r="HY997" s="44"/>
      <c r="HZ997" s="44"/>
      <c r="IA997" s="44"/>
    </row>
    <row r="998" spans="2:243" s="40" customFormat="1" ht="63" x14ac:dyDescent="0.25">
      <c r="B998" s="177"/>
      <c r="C998" s="34">
        <v>364</v>
      </c>
      <c r="D998" s="46" t="s">
        <v>2971</v>
      </c>
      <c r="E998" s="41" t="s">
        <v>50</v>
      </c>
      <c r="F998" s="47" t="s">
        <v>104</v>
      </c>
      <c r="G998" s="48" t="s">
        <v>105</v>
      </c>
      <c r="H998" s="49">
        <v>42066</v>
      </c>
      <c r="I998" s="142">
        <v>30000</v>
      </c>
      <c r="J998" s="50">
        <v>42075</v>
      </c>
      <c r="K998" s="42" t="s">
        <v>2516</v>
      </c>
    </row>
    <row r="999" spans="2:243" s="40" customFormat="1" ht="47.25" x14ac:dyDescent="0.25">
      <c r="B999" s="177"/>
      <c r="C999" s="34">
        <v>365</v>
      </c>
      <c r="D999" s="46" t="s">
        <v>2972</v>
      </c>
      <c r="E999" s="41" t="s">
        <v>50</v>
      </c>
      <c r="F999" s="47" t="s">
        <v>848</v>
      </c>
      <c r="G999" s="48" t="s">
        <v>99</v>
      </c>
      <c r="H999" s="49">
        <v>40969</v>
      </c>
      <c r="I999" s="142">
        <v>30000</v>
      </c>
      <c r="J999" s="50">
        <v>42075</v>
      </c>
      <c r="K999" s="42" t="s">
        <v>2516</v>
      </c>
    </row>
    <row r="1000" spans="2:243" s="40" customFormat="1" ht="78.75" x14ac:dyDescent="0.25">
      <c r="B1000" s="177"/>
      <c r="C1000" s="34">
        <v>366</v>
      </c>
      <c r="D1000" s="46" t="s">
        <v>2861</v>
      </c>
      <c r="E1000" s="41" t="s">
        <v>67</v>
      </c>
      <c r="F1000" s="47" t="s">
        <v>225</v>
      </c>
      <c r="G1000" s="48" t="s">
        <v>226</v>
      </c>
      <c r="H1000" s="49">
        <v>41036</v>
      </c>
      <c r="I1000" s="142">
        <v>756000</v>
      </c>
      <c r="J1000" s="50">
        <v>42076</v>
      </c>
      <c r="K1000" s="42" t="s">
        <v>2517</v>
      </c>
      <c r="IB1000" s="39"/>
    </row>
    <row r="1001" spans="2:243" s="40" customFormat="1" ht="63" x14ac:dyDescent="0.25">
      <c r="B1001" s="177"/>
      <c r="C1001" s="34">
        <v>367</v>
      </c>
      <c r="D1001" s="46" t="s">
        <v>3070</v>
      </c>
      <c r="E1001" s="41" t="s">
        <v>389</v>
      </c>
      <c r="F1001" s="47" t="s">
        <v>592</v>
      </c>
      <c r="G1001" s="48" t="s">
        <v>593</v>
      </c>
      <c r="H1001" s="49">
        <v>41932</v>
      </c>
      <c r="I1001" s="142">
        <v>112360</v>
      </c>
      <c r="J1001" s="50">
        <v>42076</v>
      </c>
      <c r="K1001" s="42" t="s">
        <v>2394</v>
      </c>
    </row>
    <row r="1002" spans="2:243" s="40" customFormat="1" ht="63" x14ac:dyDescent="0.25">
      <c r="B1002" s="177"/>
      <c r="C1002" s="34">
        <v>368</v>
      </c>
      <c r="D1002" s="46" t="s">
        <v>2898</v>
      </c>
      <c r="E1002" s="41" t="s">
        <v>765</v>
      </c>
      <c r="F1002" s="47" t="s">
        <v>766</v>
      </c>
      <c r="G1002" s="151" t="s">
        <v>4459</v>
      </c>
      <c r="H1002" s="152">
        <v>42065</v>
      </c>
      <c r="I1002" s="142">
        <v>10000</v>
      </c>
      <c r="J1002" s="50">
        <v>42079</v>
      </c>
      <c r="K1002" s="42" t="s">
        <v>2518</v>
      </c>
      <c r="IC1002" s="44"/>
      <c r="ID1002" s="44"/>
      <c r="IE1002" s="44"/>
      <c r="IF1002" s="44"/>
      <c r="IG1002" s="44"/>
      <c r="IH1002" s="44"/>
      <c r="II1002" s="44"/>
    </row>
    <row r="1003" spans="2:243" s="40" customFormat="1" ht="94.5" x14ac:dyDescent="0.25">
      <c r="B1003" s="177"/>
      <c r="C1003" s="34">
        <v>369</v>
      </c>
      <c r="D1003" s="46" t="s">
        <v>2927</v>
      </c>
      <c r="E1003" s="41" t="s">
        <v>4</v>
      </c>
      <c r="F1003" s="47" t="s">
        <v>842</v>
      </c>
      <c r="G1003" s="48" t="s">
        <v>843</v>
      </c>
      <c r="H1003" s="49">
        <v>42068</v>
      </c>
      <c r="I1003" s="142">
        <v>108386</v>
      </c>
      <c r="J1003" s="50">
        <v>42081</v>
      </c>
      <c r="K1003" s="42" t="s">
        <v>2519</v>
      </c>
      <c r="IC1003" s="44"/>
      <c r="ID1003" s="44"/>
      <c r="IE1003" s="44"/>
      <c r="IF1003" s="44"/>
      <c r="IG1003" s="44"/>
      <c r="IH1003" s="44"/>
      <c r="II1003" s="44"/>
    </row>
    <row r="1004" spans="2:243" s="40" customFormat="1" ht="47.25" x14ac:dyDescent="0.25">
      <c r="B1004" s="177"/>
      <c r="C1004" s="34">
        <v>370</v>
      </c>
      <c r="D1004" s="46" t="s">
        <v>2867</v>
      </c>
      <c r="E1004" s="41" t="s">
        <v>4</v>
      </c>
      <c r="F1004" s="47" t="s">
        <v>80</v>
      </c>
      <c r="G1004" s="48" t="s">
        <v>81</v>
      </c>
      <c r="H1004" s="49">
        <v>42068</v>
      </c>
      <c r="I1004" s="142">
        <v>2000000</v>
      </c>
      <c r="J1004" s="50">
        <v>42081</v>
      </c>
      <c r="K1004" s="42" t="s">
        <v>1909</v>
      </c>
      <c r="IC1004" s="33"/>
      <c r="ID1004" s="33"/>
      <c r="IE1004" s="33"/>
      <c r="IF1004" s="33"/>
      <c r="IG1004" s="33"/>
      <c r="IH1004" s="33"/>
      <c r="II1004" s="33"/>
    </row>
    <row r="1005" spans="2:243" s="40" customFormat="1" ht="63" x14ac:dyDescent="0.25">
      <c r="B1005" s="177"/>
      <c r="C1005" s="34">
        <v>371</v>
      </c>
      <c r="D1005" s="46" t="s">
        <v>2983</v>
      </c>
      <c r="E1005" s="41" t="s">
        <v>246</v>
      </c>
      <c r="F1005" s="47" t="s">
        <v>247</v>
      </c>
      <c r="G1005" s="48" t="s">
        <v>248</v>
      </c>
      <c r="H1005" s="49">
        <v>40023</v>
      </c>
      <c r="I1005" s="142">
        <v>336748</v>
      </c>
      <c r="J1005" s="50">
        <v>42084</v>
      </c>
      <c r="K1005" s="42" t="s">
        <v>2520</v>
      </c>
      <c r="IB1005" s="44"/>
    </row>
    <row r="1006" spans="2:243" s="40" customFormat="1" ht="63" x14ac:dyDescent="0.25">
      <c r="B1006" s="177"/>
      <c r="C1006" s="34">
        <v>372</v>
      </c>
      <c r="D1006" s="56" t="s">
        <v>2865</v>
      </c>
      <c r="E1006" s="92" t="s">
        <v>880</v>
      </c>
      <c r="F1006" s="35" t="s">
        <v>879</v>
      </c>
      <c r="G1006" s="47" t="s">
        <v>4460</v>
      </c>
      <c r="H1006" s="154">
        <v>42084</v>
      </c>
      <c r="I1006" s="133">
        <v>343975</v>
      </c>
      <c r="J1006" s="38">
        <v>42084</v>
      </c>
      <c r="K1006" s="42" t="s">
        <v>2521</v>
      </c>
      <c r="IB1006" s="44"/>
    </row>
    <row r="1007" spans="2:243" s="40" customFormat="1" ht="47.25" x14ac:dyDescent="0.25">
      <c r="B1007" s="177"/>
      <c r="C1007" s="34">
        <v>373</v>
      </c>
      <c r="D1007" s="46" t="s">
        <v>2861</v>
      </c>
      <c r="E1007" s="41" t="s">
        <v>782</v>
      </c>
      <c r="F1007" s="47" t="s">
        <v>783</v>
      </c>
      <c r="G1007" s="151" t="s">
        <v>4461</v>
      </c>
      <c r="H1007" s="152">
        <v>42087</v>
      </c>
      <c r="I1007" s="142">
        <v>170000</v>
      </c>
      <c r="J1007" s="50">
        <v>42087</v>
      </c>
      <c r="K1007" s="42" t="s">
        <v>1902</v>
      </c>
      <c r="IB1007" s="44"/>
    </row>
    <row r="1008" spans="2:243" s="33" customFormat="1" ht="78.75" x14ac:dyDescent="0.25">
      <c r="B1008" s="177"/>
      <c r="C1008" s="34">
        <v>374</v>
      </c>
      <c r="D1008" s="46" t="s">
        <v>2990</v>
      </c>
      <c r="E1008" s="41" t="s">
        <v>4</v>
      </c>
      <c r="F1008" s="47" t="s">
        <v>7</v>
      </c>
      <c r="G1008" s="48" t="s">
        <v>8</v>
      </c>
      <c r="H1008" s="49">
        <v>42079</v>
      </c>
      <c r="I1008" s="142">
        <v>2500000</v>
      </c>
      <c r="J1008" s="50">
        <v>42087</v>
      </c>
      <c r="K1008" s="42" t="s">
        <v>2522</v>
      </c>
      <c r="L1008" s="40"/>
      <c r="M1008" s="40"/>
      <c r="N1008" s="40"/>
      <c r="O1008" s="40"/>
      <c r="P1008" s="40"/>
      <c r="Q1008" s="40"/>
      <c r="R1008" s="40"/>
      <c r="S1008" s="40"/>
      <c r="T1008" s="40"/>
      <c r="U1008" s="40"/>
      <c r="V1008" s="40"/>
      <c r="W1008" s="40"/>
      <c r="X1008" s="40"/>
      <c r="Y1008" s="40"/>
      <c r="Z1008" s="40"/>
      <c r="AA1008" s="40"/>
      <c r="AB1008" s="40"/>
      <c r="AC1008" s="40"/>
      <c r="AD1008" s="40"/>
      <c r="AE1008" s="40"/>
      <c r="AF1008" s="40"/>
      <c r="AG1008" s="40"/>
      <c r="AH1008" s="40"/>
      <c r="AI1008" s="40"/>
      <c r="AJ1008" s="40"/>
      <c r="AK1008" s="40"/>
      <c r="AL1008" s="40"/>
      <c r="AM1008" s="40"/>
      <c r="AN1008" s="40"/>
      <c r="AO1008" s="40"/>
      <c r="AP1008" s="40"/>
      <c r="AQ1008" s="40"/>
      <c r="AR1008" s="40"/>
      <c r="AS1008" s="40"/>
      <c r="AT1008" s="40"/>
      <c r="AU1008" s="40"/>
      <c r="AV1008" s="40"/>
      <c r="AW1008" s="40"/>
      <c r="AX1008" s="40"/>
      <c r="AY1008" s="40"/>
      <c r="AZ1008" s="40"/>
      <c r="BA1008" s="40"/>
      <c r="BB1008" s="40"/>
      <c r="BC1008" s="40"/>
      <c r="BD1008" s="40"/>
      <c r="BE1008" s="40"/>
      <c r="BF1008" s="40"/>
      <c r="BG1008" s="40"/>
      <c r="BH1008" s="40"/>
      <c r="BI1008" s="40"/>
      <c r="BJ1008" s="40"/>
      <c r="BK1008" s="40"/>
      <c r="BL1008" s="40"/>
      <c r="BM1008" s="40"/>
      <c r="BN1008" s="40"/>
      <c r="BO1008" s="40"/>
      <c r="BP1008" s="40"/>
      <c r="BQ1008" s="40"/>
      <c r="BR1008" s="40"/>
      <c r="BS1008" s="40"/>
      <c r="BT1008" s="40"/>
      <c r="BU1008" s="40"/>
      <c r="BV1008" s="40"/>
      <c r="BW1008" s="40"/>
      <c r="BX1008" s="40"/>
      <c r="BY1008" s="40"/>
      <c r="BZ1008" s="40"/>
      <c r="CA1008" s="40"/>
      <c r="CB1008" s="40"/>
      <c r="CC1008" s="40"/>
      <c r="CD1008" s="40"/>
      <c r="CE1008" s="40"/>
      <c r="CF1008" s="40"/>
      <c r="CG1008" s="40"/>
      <c r="CH1008" s="40"/>
      <c r="CI1008" s="40"/>
      <c r="CJ1008" s="40"/>
      <c r="CK1008" s="40"/>
      <c r="CL1008" s="40"/>
      <c r="CM1008" s="40"/>
      <c r="CN1008" s="40"/>
      <c r="CO1008" s="40"/>
      <c r="CP1008" s="40"/>
      <c r="CQ1008" s="40"/>
      <c r="CR1008" s="40"/>
      <c r="CS1008" s="40"/>
      <c r="CT1008" s="40"/>
      <c r="CU1008" s="40"/>
      <c r="CV1008" s="40"/>
      <c r="CW1008" s="40"/>
      <c r="CX1008" s="40"/>
      <c r="CY1008" s="40"/>
      <c r="CZ1008" s="40"/>
      <c r="DA1008" s="40"/>
      <c r="DB1008" s="40"/>
      <c r="DC1008" s="40"/>
      <c r="DD1008" s="40"/>
      <c r="DE1008" s="40"/>
      <c r="DF1008" s="40"/>
      <c r="DG1008" s="40"/>
      <c r="DH1008" s="40"/>
      <c r="DI1008" s="40"/>
      <c r="DJ1008" s="40"/>
      <c r="DK1008" s="40"/>
      <c r="DL1008" s="40"/>
      <c r="DM1008" s="40"/>
      <c r="DN1008" s="40"/>
      <c r="DO1008" s="40"/>
      <c r="DP1008" s="40"/>
      <c r="DQ1008" s="40"/>
      <c r="DR1008" s="40"/>
      <c r="DS1008" s="40"/>
      <c r="DT1008" s="40"/>
      <c r="DU1008" s="40"/>
      <c r="DV1008" s="40"/>
      <c r="DW1008" s="40"/>
      <c r="DX1008" s="40"/>
      <c r="DY1008" s="40"/>
      <c r="DZ1008" s="40"/>
      <c r="EA1008" s="40"/>
      <c r="EB1008" s="40"/>
      <c r="EC1008" s="40"/>
      <c r="ED1008" s="40"/>
      <c r="EE1008" s="40"/>
      <c r="EF1008" s="40"/>
      <c r="EG1008" s="40"/>
      <c r="EH1008" s="40"/>
      <c r="EI1008" s="40"/>
      <c r="EJ1008" s="40"/>
      <c r="EK1008" s="40"/>
      <c r="EL1008" s="40"/>
      <c r="EM1008" s="40"/>
      <c r="EN1008" s="40"/>
      <c r="EO1008" s="40"/>
      <c r="EP1008" s="40"/>
      <c r="EQ1008" s="40"/>
      <c r="ER1008" s="40"/>
      <c r="ES1008" s="40"/>
      <c r="ET1008" s="40"/>
      <c r="EU1008" s="40"/>
      <c r="EV1008" s="40"/>
      <c r="EW1008" s="40"/>
      <c r="EX1008" s="40"/>
      <c r="EY1008" s="40"/>
      <c r="EZ1008" s="40"/>
      <c r="FA1008" s="40"/>
      <c r="FB1008" s="40"/>
      <c r="FC1008" s="40"/>
      <c r="FD1008" s="40"/>
      <c r="FE1008" s="40"/>
      <c r="FF1008" s="40"/>
      <c r="FG1008" s="40"/>
      <c r="FH1008" s="40"/>
      <c r="FI1008" s="40"/>
      <c r="FJ1008" s="40"/>
      <c r="FK1008" s="40"/>
      <c r="FL1008" s="40"/>
      <c r="FM1008" s="40"/>
      <c r="FN1008" s="40"/>
      <c r="FO1008" s="40"/>
      <c r="FP1008" s="40"/>
      <c r="FQ1008" s="40"/>
      <c r="FR1008" s="40"/>
      <c r="FS1008" s="40"/>
      <c r="FT1008" s="40"/>
      <c r="FU1008" s="40"/>
      <c r="FV1008" s="40"/>
      <c r="FW1008" s="40"/>
      <c r="FX1008" s="40"/>
      <c r="FY1008" s="40"/>
      <c r="FZ1008" s="40"/>
      <c r="GA1008" s="40"/>
      <c r="GB1008" s="40"/>
      <c r="GC1008" s="40"/>
      <c r="GD1008" s="40"/>
      <c r="GE1008" s="40"/>
      <c r="GF1008" s="40"/>
      <c r="GG1008" s="40"/>
      <c r="GH1008" s="40"/>
      <c r="GI1008" s="40"/>
      <c r="GJ1008" s="40"/>
      <c r="GK1008" s="40"/>
      <c r="GL1008" s="40"/>
      <c r="GM1008" s="40"/>
      <c r="GN1008" s="40"/>
      <c r="GO1008" s="40"/>
      <c r="GP1008" s="40"/>
      <c r="GQ1008" s="40"/>
      <c r="GR1008" s="40"/>
      <c r="GS1008" s="40"/>
      <c r="GT1008" s="40"/>
      <c r="GU1008" s="40"/>
      <c r="GV1008" s="40"/>
      <c r="GW1008" s="40"/>
      <c r="GX1008" s="40"/>
      <c r="GY1008" s="40"/>
      <c r="GZ1008" s="40"/>
      <c r="HA1008" s="40"/>
      <c r="HB1008" s="40"/>
      <c r="HC1008" s="40"/>
      <c r="HD1008" s="40"/>
      <c r="HE1008" s="40"/>
      <c r="HF1008" s="40"/>
      <c r="HG1008" s="40"/>
      <c r="HH1008" s="40"/>
      <c r="HI1008" s="40"/>
      <c r="HJ1008" s="40"/>
      <c r="HK1008" s="40"/>
      <c r="HL1008" s="40"/>
      <c r="HM1008" s="40"/>
      <c r="HN1008" s="40"/>
      <c r="HO1008" s="40"/>
      <c r="HP1008" s="40"/>
      <c r="HQ1008" s="40"/>
      <c r="HR1008" s="40"/>
      <c r="HS1008" s="40"/>
      <c r="HT1008" s="40"/>
      <c r="HU1008" s="40"/>
      <c r="HV1008" s="40"/>
      <c r="HW1008" s="40"/>
      <c r="HX1008" s="40"/>
      <c r="HY1008" s="40"/>
      <c r="HZ1008" s="40"/>
      <c r="IA1008" s="40"/>
      <c r="IB1008" s="40"/>
      <c r="IC1008" s="40"/>
      <c r="ID1008" s="40"/>
      <c r="IE1008" s="40"/>
      <c r="IF1008" s="40"/>
      <c r="IG1008" s="40"/>
      <c r="IH1008" s="40"/>
      <c r="II1008" s="40"/>
    </row>
    <row r="1009" spans="2:256" s="33" customFormat="1" ht="78.75" x14ac:dyDescent="0.25">
      <c r="B1009" s="177"/>
      <c r="C1009" s="34">
        <v>375</v>
      </c>
      <c r="D1009" s="46" t="s">
        <v>2884</v>
      </c>
      <c r="E1009" s="41" t="s">
        <v>4</v>
      </c>
      <c r="F1009" s="47" t="s">
        <v>118</v>
      </c>
      <c r="G1009" s="48" t="s">
        <v>119</v>
      </c>
      <c r="H1009" s="49">
        <v>41536</v>
      </c>
      <c r="I1009" s="142">
        <v>500000</v>
      </c>
      <c r="J1009" s="50">
        <v>42087</v>
      </c>
      <c r="K1009" s="42" t="s">
        <v>1900</v>
      </c>
      <c r="L1009" s="40"/>
      <c r="M1009" s="40"/>
      <c r="N1009" s="40"/>
      <c r="O1009" s="40"/>
      <c r="P1009" s="40"/>
      <c r="Q1009" s="40"/>
      <c r="R1009" s="40"/>
      <c r="S1009" s="40"/>
      <c r="T1009" s="40"/>
      <c r="U1009" s="40"/>
      <c r="V1009" s="40"/>
      <c r="W1009" s="40"/>
      <c r="X1009" s="40"/>
      <c r="Y1009" s="40"/>
      <c r="Z1009" s="40"/>
      <c r="AA1009" s="40"/>
      <c r="AB1009" s="40"/>
      <c r="AC1009" s="40"/>
      <c r="AD1009" s="40"/>
      <c r="AE1009" s="40"/>
      <c r="AF1009" s="40"/>
      <c r="AG1009" s="40"/>
      <c r="AH1009" s="40"/>
      <c r="AI1009" s="40"/>
      <c r="AJ1009" s="40"/>
      <c r="AK1009" s="40"/>
      <c r="AL1009" s="40"/>
      <c r="AM1009" s="40"/>
      <c r="AN1009" s="40"/>
      <c r="AO1009" s="40"/>
      <c r="AP1009" s="40"/>
      <c r="AQ1009" s="40"/>
      <c r="AR1009" s="40"/>
      <c r="AS1009" s="40"/>
      <c r="AT1009" s="40"/>
      <c r="AU1009" s="40"/>
      <c r="AV1009" s="40"/>
      <c r="AW1009" s="40"/>
      <c r="AX1009" s="40"/>
      <c r="AY1009" s="40"/>
      <c r="AZ1009" s="40"/>
      <c r="BA1009" s="40"/>
      <c r="BB1009" s="40"/>
      <c r="BC1009" s="40"/>
      <c r="BD1009" s="40"/>
      <c r="BE1009" s="40"/>
      <c r="BF1009" s="40"/>
      <c r="BG1009" s="40"/>
      <c r="BH1009" s="40"/>
      <c r="BI1009" s="40"/>
      <c r="BJ1009" s="40"/>
      <c r="BK1009" s="40"/>
      <c r="BL1009" s="40"/>
      <c r="BM1009" s="40"/>
      <c r="BN1009" s="40"/>
      <c r="BO1009" s="40"/>
      <c r="BP1009" s="40"/>
      <c r="BQ1009" s="40"/>
      <c r="BR1009" s="40"/>
      <c r="BS1009" s="40"/>
      <c r="BT1009" s="40"/>
      <c r="BU1009" s="40"/>
      <c r="BV1009" s="40"/>
      <c r="BW1009" s="40"/>
      <c r="BX1009" s="40"/>
      <c r="BY1009" s="40"/>
      <c r="BZ1009" s="40"/>
      <c r="CA1009" s="40"/>
      <c r="CB1009" s="40"/>
      <c r="CC1009" s="40"/>
      <c r="CD1009" s="40"/>
      <c r="CE1009" s="40"/>
      <c r="CF1009" s="40"/>
      <c r="CG1009" s="40"/>
      <c r="CH1009" s="40"/>
      <c r="CI1009" s="40"/>
      <c r="CJ1009" s="40"/>
      <c r="CK1009" s="40"/>
      <c r="CL1009" s="40"/>
      <c r="CM1009" s="40"/>
      <c r="CN1009" s="40"/>
      <c r="CO1009" s="40"/>
      <c r="CP1009" s="40"/>
      <c r="CQ1009" s="40"/>
      <c r="CR1009" s="40"/>
      <c r="CS1009" s="40"/>
      <c r="CT1009" s="40"/>
      <c r="CU1009" s="40"/>
      <c r="CV1009" s="40"/>
      <c r="CW1009" s="40"/>
      <c r="CX1009" s="40"/>
      <c r="CY1009" s="40"/>
      <c r="CZ1009" s="40"/>
      <c r="DA1009" s="40"/>
      <c r="DB1009" s="40"/>
      <c r="DC1009" s="40"/>
      <c r="DD1009" s="40"/>
      <c r="DE1009" s="40"/>
      <c r="DF1009" s="40"/>
      <c r="DG1009" s="40"/>
      <c r="DH1009" s="40"/>
      <c r="DI1009" s="40"/>
      <c r="DJ1009" s="40"/>
      <c r="DK1009" s="40"/>
      <c r="DL1009" s="40"/>
      <c r="DM1009" s="40"/>
      <c r="DN1009" s="40"/>
      <c r="DO1009" s="40"/>
      <c r="DP1009" s="40"/>
      <c r="DQ1009" s="40"/>
      <c r="DR1009" s="40"/>
      <c r="DS1009" s="40"/>
      <c r="DT1009" s="40"/>
      <c r="DU1009" s="40"/>
      <c r="DV1009" s="40"/>
      <c r="DW1009" s="40"/>
      <c r="DX1009" s="40"/>
      <c r="DY1009" s="40"/>
      <c r="DZ1009" s="40"/>
      <c r="EA1009" s="40"/>
      <c r="EB1009" s="40"/>
      <c r="EC1009" s="40"/>
      <c r="ED1009" s="40"/>
      <c r="EE1009" s="40"/>
      <c r="EF1009" s="40"/>
      <c r="EG1009" s="40"/>
      <c r="EH1009" s="40"/>
      <c r="EI1009" s="40"/>
      <c r="EJ1009" s="40"/>
      <c r="EK1009" s="40"/>
      <c r="EL1009" s="40"/>
      <c r="EM1009" s="40"/>
      <c r="EN1009" s="40"/>
      <c r="EO1009" s="40"/>
      <c r="EP1009" s="40"/>
      <c r="EQ1009" s="40"/>
      <c r="ER1009" s="40"/>
      <c r="ES1009" s="40"/>
      <c r="ET1009" s="40"/>
      <c r="EU1009" s="40"/>
      <c r="EV1009" s="40"/>
      <c r="EW1009" s="40"/>
      <c r="EX1009" s="40"/>
      <c r="EY1009" s="40"/>
      <c r="EZ1009" s="40"/>
      <c r="FA1009" s="40"/>
      <c r="FB1009" s="40"/>
      <c r="FC1009" s="40"/>
      <c r="FD1009" s="40"/>
      <c r="FE1009" s="40"/>
      <c r="FF1009" s="40"/>
      <c r="FG1009" s="40"/>
      <c r="FH1009" s="40"/>
      <c r="FI1009" s="40"/>
      <c r="FJ1009" s="40"/>
      <c r="FK1009" s="40"/>
      <c r="FL1009" s="40"/>
      <c r="FM1009" s="40"/>
      <c r="FN1009" s="40"/>
      <c r="FO1009" s="40"/>
      <c r="FP1009" s="40"/>
      <c r="FQ1009" s="40"/>
      <c r="FR1009" s="40"/>
      <c r="FS1009" s="40"/>
      <c r="FT1009" s="40"/>
      <c r="FU1009" s="40"/>
      <c r="FV1009" s="40"/>
      <c r="FW1009" s="40"/>
      <c r="FX1009" s="40"/>
      <c r="FY1009" s="40"/>
      <c r="FZ1009" s="40"/>
      <c r="GA1009" s="40"/>
      <c r="GB1009" s="40"/>
      <c r="GC1009" s="40"/>
      <c r="GD1009" s="40"/>
      <c r="GE1009" s="40"/>
      <c r="GF1009" s="40"/>
      <c r="GG1009" s="40"/>
      <c r="GH1009" s="40"/>
      <c r="GI1009" s="40"/>
      <c r="GJ1009" s="40"/>
      <c r="GK1009" s="40"/>
      <c r="GL1009" s="40"/>
      <c r="GM1009" s="40"/>
      <c r="GN1009" s="40"/>
      <c r="GO1009" s="40"/>
      <c r="GP1009" s="40"/>
      <c r="GQ1009" s="40"/>
      <c r="GR1009" s="40"/>
      <c r="GS1009" s="40"/>
      <c r="GT1009" s="40"/>
      <c r="GU1009" s="40"/>
      <c r="GV1009" s="40"/>
      <c r="GW1009" s="40"/>
      <c r="GX1009" s="40"/>
      <c r="GY1009" s="40"/>
      <c r="GZ1009" s="40"/>
      <c r="HA1009" s="40"/>
      <c r="HB1009" s="40"/>
      <c r="HC1009" s="40"/>
      <c r="HD1009" s="40"/>
      <c r="HE1009" s="40"/>
      <c r="HF1009" s="40"/>
      <c r="HG1009" s="40"/>
      <c r="HH1009" s="40"/>
      <c r="HI1009" s="40"/>
      <c r="HJ1009" s="40"/>
      <c r="HK1009" s="40"/>
      <c r="HL1009" s="40"/>
      <c r="HM1009" s="40"/>
      <c r="HN1009" s="40"/>
      <c r="HO1009" s="40"/>
      <c r="HP1009" s="40"/>
      <c r="HQ1009" s="40"/>
      <c r="HR1009" s="40"/>
      <c r="HS1009" s="40"/>
      <c r="HT1009" s="40"/>
      <c r="HU1009" s="40"/>
      <c r="HV1009" s="40"/>
      <c r="HW1009" s="40"/>
      <c r="HX1009" s="40"/>
      <c r="HY1009" s="40"/>
      <c r="HZ1009" s="40"/>
      <c r="IA1009" s="40"/>
      <c r="IB1009" s="44"/>
      <c r="IC1009" s="40"/>
      <c r="ID1009" s="40"/>
      <c r="IE1009" s="40"/>
      <c r="IF1009" s="40"/>
      <c r="IG1009" s="40"/>
      <c r="IH1009" s="40"/>
      <c r="II1009" s="40"/>
    </row>
    <row r="1010" spans="2:256" s="40" customFormat="1" ht="63" x14ac:dyDescent="0.25">
      <c r="B1010" s="177"/>
      <c r="C1010" s="34">
        <v>376</v>
      </c>
      <c r="D1010" s="46" t="s">
        <v>2848</v>
      </c>
      <c r="E1010" s="41" t="s">
        <v>15</v>
      </c>
      <c r="F1010" s="47" t="s">
        <v>602</v>
      </c>
      <c r="G1010" s="48" t="s">
        <v>603</v>
      </c>
      <c r="H1010" s="49">
        <v>40693</v>
      </c>
      <c r="I1010" s="142">
        <v>220940</v>
      </c>
      <c r="J1010" s="50">
        <v>42089</v>
      </c>
      <c r="K1010" s="42" t="s">
        <v>2523</v>
      </c>
      <c r="IB1010" s="44"/>
    </row>
    <row r="1011" spans="2:256" s="40" customFormat="1" ht="63" x14ac:dyDescent="0.25">
      <c r="B1011" s="177"/>
      <c r="C1011" s="34">
        <v>377</v>
      </c>
      <c r="D1011" s="46" t="s">
        <v>3055</v>
      </c>
      <c r="E1011" s="41" t="s">
        <v>249</v>
      </c>
      <c r="F1011" s="47" t="s">
        <v>250</v>
      </c>
      <c r="G1011" s="48" t="s">
        <v>251</v>
      </c>
      <c r="H1011" s="49">
        <v>39696</v>
      </c>
      <c r="I1011" s="142">
        <v>25117</v>
      </c>
      <c r="J1011" s="50">
        <v>42089</v>
      </c>
      <c r="K1011" s="42" t="s">
        <v>2524</v>
      </c>
    </row>
    <row r="1012" spans="2:256" s="40" customFormat="1" ht="94.5" x14ac:dyDescent="0.25">
      <c r="B1012" s="177"/>
      <c r="C1012" s="34">
        <v>378</v>
      </c>
      <c r="D1012" s="46" t="s">
        <v>2961</v>
      </c>
      <c r="E1012" s="41" t="s">
        <v>15</v>
      </c>
      <c r="F1012" s="47" t="s">
        <v>614</v>
      </c>
      <c r="G1012" s="48" t="s">
        <v>615</v>
      </c>
      <c r="H1012" s="49">
        <v>40693</v>
      </c>
      <c r="I1012" s="142">
        <v>298682</v>
      </c>
      <c r="J1012" s="50">
        <v>42090</v>
      </c>
      <c r="K1012" s="42" t="s">
        <v>2525</v>
      </c>
      <c r="IB1012" s="44"/>
    </row>
    <row r="1013" spans="2:256" s="40" customFormat="1" ht="47.25" x14ac:dyDescent="0.25">
      <c r="B1013" s="177"/>
      <c r="C1013" s="34">
        <v>379</v>
      </c>
      <c r="D1013" s="46" t="s">
        <v>2861</v>
      </c>
      <c r="E1013" s="41" t="s">
        <v>782</v>
      </c>
      <c r="F1013" s="47" t="s">
        <v>783</v>
      </c>
      <c r="G1013" s="48" t="s">
        <v>0</v>
      </c>
      <c r="H1013" s="49">
        <v>42093</v>
      </c>
      <c r="I1013" s="142">
        <v>340000</v>
      </c>
      <c r="J1013" s="50">
        <v>42093</v>
      </c>
      <c r="K1013" s="42" t="s">
        <v>2526</v>
      </c>
      <c r="IB1013" s="44"/>
    </row>
    <row r="1014" spans="2:256" s="40" customFormat="1" ht="78.75" x14ac:dyDescent="0.25">
      <c r="B1014" s="177"/>
      <c r="C1014" s="34">
        <v>380</v>
      </c>
      <c r="D1014" s="46" t="s">
        <v>2861</v>
      </c>
      <c r="E1014" s="41" t="s">
        <v>67</v>
      </c>
      <c r="F1014" s="47" t="s">
        <v>428</v>
      </c>
      <c r="G1014" s="48" t="s">
        <v>429</v>
      </c>
      <c r="H1014" s="49">
        <v>41180</v>
      </c>
      <c r="I1014" s="142">
        <v>523000</v>
      </c>
      <c r="J1014" s="50">
        <v>42094</v>
      </c>
      <c r="K1014" s="42" t="s">
        <v>2527</v>
      </c>
      <c r="IB1014" s="44"/>
      <c r="IJ1014" s="33"/>
      <c r="IK1014" s="33"/>
      <c r="IL1014" s="33"/>
      <c r="IM1014" s="33"/>
      <c r="IN1014" s="33"/>
      <c r="IO1014" s="33"/>
      <c r="IP1014" s="33"/>
      <c r="IQ1014" s="33"/>
      <c r="IR1014" s="33"/>
      <c r="IS1014" s="33"/>
      <c r="IT1014" s="33"/>
      <c r="IU1014" s="33"/>
      <c r="IV1014" s="33"/>
    </row>
    <row r="1015" spans="2:256" s="40" customFormat="1" ht="47.25" x14ac:dyDescent="0.25">
      <c r="B1015" s="177"/>
      <c r="C1015" s="34">
        <v>381</v>
      </c>
      <c r="D1015" s="56" t="s">
        <v>2865</v>
      </c>
      <c r="E1015" s="90" t="s">
        <v>1280</v>
      </c>
      <c r="F1015" s="35" t="s">
        <v>1303</v>
      </c>
      <c r="G1015" s="165" t="s">
        <v>4462</v>
      </c>
      <c r="H1015" s="154">
        <v>42094</v>
      </c>
      <c r="I1015" s="133">
        <v>60023</v>
      </c>
      <c r="J1015" s="43">
        <v>42094</v>
      </c>
      <c r="K1015" s="42" t="s">
        <v>2528</v>
      </c>
    </row>
    <row r="1016" spans="2:256" s="40" customFormat="1" ht="94.5" x14ac:dyDescent="0.25">
      <c r="B1016" s="177"/>
      <c r="C1016" s="34">
        <v>382</v>
      </c>
      <c r="D1016" s="35" t="s">
        <v>2951</v>
      </c>
      <c r="E1016" s="41" t="s">
        <v>12</v>
      </c>
      <c r="F1016" s="35" t="s">
        <v>1874</v>
      </c>
      <c r="G1016" s="36" t="s">
        <v>1262</v>
      </c>
      <c r="H1016" s="68"/>
      <c r="I1016" s="133">
        <f>1425631</f>
        <v>1425631</v>
      </c>
      <c r="J1016" s="38">
        <v>42094</v>
      </c>
      <c r="K1016" s="35" t="s">
        <v>2529</v>
      </c>
      <c r="L1016" s="39"/>
      <c r="M1016" s="39"/>
      <c r="N1016" s="39"/>
      <c r="O1016" s="39"/>
      <c r="P1016" s="39"/>
      <c r="Q1016" s="39"/>
      <c r="R1016" s="39"/>
      <c r="S1016" s="39"/>
      <c r="T1016" s="39"/>
      <c r="U1016" s="39"/>
      <c r="V1016" s="39"/>
      <c r="W1016" s="39"/>
      <c r="X1016" s="39"/>
      <c r="Y1016" s="39"/>
      <c r="Z1016" s="39"/>
      <c r="AA1016" s="39"/>
      <c r="AB1016" s="39"/>
      <c r="AC1016" s="39"/>
      <c r="AD1016" s="39"/>
      <c r="AE1016" s="39"/>
      <c r="AF1016" s="39"/>
      <c r="AG1016" s="39"/>
      <c r="AH1016" s="39"/>
      <c r="AI1016" s="39"/>
      <c r="AJ1016" s="39"/>
      <c r="AK1016" s="39"/>
      <c r="AL1016" s="39"/>
      <c r="AM1016" s="39"/>
      <c r="AN1016" s="39"/>
      <c r="AO1016" s="39"/>
      <c r="AP1016" s="39"/>
      <c r="AQ1016" s="39"/>
      <c r="AR1016" s="39"/>
      <c r="AS1016" s="39"/>
      <c r="AT1016" s="39"/>
      <c r="AU1016" s="39"/>
      <c r="AV1016" s="39"/>
      <c r="AW1016" s="39"/>
      <c r="AX1016" s="39"/>
      <c r="AY1016" s="39"/>
      <c r="AZ1016" s="39"/>
      <c r="BA1016" s="39"/>
      <c r="BB1016" s="39"/>
      <c r="BC1016" s="39"/>
      <c r="BD1016" s="39"/>
      <c r="BE1016" s="39"/>
      <c r="BF1016" s="39"/>
      <c r="BG1016" s="39"/>
      <c r="BH1016" s="39"/>
      <c r="BI1016" s="39"/>
      <c r="BJ1016" s="39"/>
      <c r="BK1016" s="39"/>
      <c r="BL1016" s="39"/>
      <c r="BM1016" s="39"/>
      <c r="BN1016" s="39"/>
      <c r="BO1016" s="39"/>
      <c r="BP1016" s="39"/>
      <c r="BQ1016" s="39"/>
      <c r="BR1016" s="39"/>
      <c r="BS1016" s="39"/>
      <c r="BT1016" s="39"/>
      <c r="BU1016" s="39"/>
      <c r="BV1016" s="39"/>
      <c r="BW1016" s="39"/>
      <c r="BX1016" s="39"/>
      <c r="BY1016" s="39"/>
      <c r="BZ1016" s="39"/>
      <c r="CA1016" s="39"/>
      <c r="CB1016" s="39"/>
      <c r="CC1016" s="39"/>
      <c r="CD1016" s="39"/>
      <c r="CE1016" s="39"/>
      <c r="CF1016" s="39"/>
      <c r="CG1016" s="39"/>
      <c r="CH1016" s="39"/>
      <c r="CI1016" s="39"/>
      <c r="CJ1016" s="39"/>
      <c r="CK1016" s="39"/>
      <c r="CL1016" s="39"/>
      <c r="CM1016" s="39"/>
      <c r="CN1016" s="39"/>
      <c r="CO1016" s="39"/>
      <c r="CP1016" s="39"/>
      <c r="CQ1016" s="39"/>
      <c r="CR1016" s="39"/>
      <c r="CS1016" s="39"/>
      <c r="CT1016" s="39"/>
      <c r="CU1016" s="39"/>
      <c r="CV1016" s="39"/>
      <c r="CW1016" s="39"/>
      <c r="CX1016" s="39"/>
      <c r="CY1016" s="39"/>
      <c r="CZ1016" s="39"/>
      <c r="DA1016" s="39"/>
      <c r="DB1016" s="39"/>
      <c r="DC1016" s="39"/>
      <c r="DD1016" s="39"/>
      <c r="DE1016" s="39"/>
      <c r="DF1016" s="39"/>
      <c r="DG1016" s="39"/>
      <c r="DH1016" s="39"/>
      <c r="DI1016" s="39"/>
      <c r="DJ1016" s="39"/>
      <c r="DK1016" s="39"/>
      <c r="DL1016" s="39"/>
      <c r="DM1016" s="39"/>
      <c r="DN1016" s="39"/>
      <c r="DO1016" s="39"/>
      <c r="DP1016" s="39"/>
      <c r="DQ1016" s="39"/>
      <c r="DR1016" s="39"/>
      <c r="DS1016" s="39"/>
      <c r="DT1016" s="39"/>
      <c r="DU1016" s="39"/>
      <c r="DV1016" s="39"/>
      <c r="DW1016" s="39"/>
      <c r="DX1016" s="39"/>
      <c r="DY1016" s="39"/>
      <c r="DZ1016" s="39"/>
      <c r="EA1016" s="39"/>
      <c r="EB1016" s="39"/>
      <c r="EC1016" s="39"/>
      <c r="ED1016" s="39"/>
      <c r="EE1016" s="39"/>
      <c r="EF1016" s="39"/>
      <c r="EG1016" s="39"/>
      <c r="EH1016" s="39"/>
      <c r="EI1016" s="39"/>
      <c r="EJ1016" s="39"/>
      <c r="EK1016" s="39"/>
      <c r="EL1016" s="39"/>
      <c r="EM1016" s="39"/>
      <c r="EN1016" s="39"/>
      <c r="EO1016" s="39"/>
      <c r="EP1016" s="39"/>
      <c r="EQ1016" s="39"/>
      <c r="ER1016" s="39"/>
      <c r="ES1016" s="39"/>
      <c r="ET1016" s="39"/>
      <c r="EU1016" s="39"/>
      <c r="EV1016" s="39"/>
      <c r="EW1016" s="39"/>
      <c r="EX1016" s="39"/>
      <c r="EY1016" s="39"/>
      <c r="EZ1016" s="39"/>
      <c r="FA1016" s="39"/>
      <c r="FB1016" s="39"/>
      <c r="FC1016" s="39"/>
      <c r="FD1016" s="39"/>
      <c r="FE1016" s="39"/>
      <c r="FF1016" s="39"/>
      <c r="FG1016" s="39"/>
      <c r="FH1016" s="39"/>
      <c r="FI1016" s="39"/>
      <c r="FJ1016" s="39"/>
      <c r="FK1016" s="39"/>
      <c r="FL1016" s="39"/>
      <c r="FM1016" s="39"/>
      <c r="FN1016" s="39"/>
      <c r="FO1016" s="39"/>
      <c r="FP1016" s="39"/>
      <c r="FQ1016" s="39"/>
      <c r="FR1016" s="39"/>
      <c r="FS1016" s="39"/>
      <c r="FT1016" s="39"/>
      <c r="FU1016" s="39"/>
      <c r="FV1016" s="39"/>
      <c r="FW1016" s="39"/>
      <c r="FX1016" s="39"/>
      <c r="FY1016" s="39"/>
      <c r="FZ1016" s="39"/>
      <c r="GA1016" s="39"/>
      <c r="GB1016" s="39"/>
      <c r="GC1016" s="39"/>
      <c r="GD1016" s="39"/>
      <c r="GE1016" s="39"/>
      <c r="GF1016" s="39"/>
      <c r="GG1016" s="39"/>
      <c r="GH1016" s="39"/>
      <c r="GI1016" s="39"/>
      <c r="GJ1016" s="39"/>
      <c r="GK1016" s="39"/>
      <c r="GL1016" s="39"/>
      <c r="GM1016" s="39"/>
      <c r="GN1016" s="39"/>
      <c r="GO1016" s="39"/>
      <c r="GP1016" s="39"/>
      <c r="GQ1016" s="39"/>
      <c r="GR1016" s="39"/>
      <c r="GS1016" s="39"/>
      <c r="GT1016" s="39"/>
      <c r="GU1016" s="39"/>
      <c r="GV1016" s="39"/>
      <c r="GW1016" s="39"/>
      <c r="GX1016" s="39"/>
      <c r="GY1016" s="39"/>
      <c r="GZ1016" s="39"/>
      <c r="HA1016" s="39"/>
      <c r="HB1016" s="39"/>
      <c r="HC1016" s="39"/>
      <c r="HD1016" s="39"/>
      <c r="HE1016" s="39"/>
      <c r="HF1016" s="39"/>
      <c r="HG1016" s="39"/>
      <c r="HH1016" s="39"/>
      <c r="HI1016" s="39"/>
      <c r="HJ1016" s="39"/>
      <c r="HK1016" s="39"/>
      <c r="HL1016" s="39"/>
      <c r="HM1016" s="39"/>
      <c r="HN1016" s="39"/>
      <c r="HO1016" s="39"/>
      <c r="HP1016" s="39"/>
      <c r="HQ1016" s="39"/>
      <c r="HR1016" s="39"/>
      <c r="HS1016" s="39"/>
      <c r="HT1016" s="39"/>
      <c r="HU1016" s="39"/>
      <c r="HV1016" s="39"/>
      <c r="HW1016" s="39"/>
      <c r="HX1016" s="39"/>
      <c r="HY1016" s="39"/>
      <c r="HZ1016" s="39"/>
      <c r="IA1016" s="39"/>
      <c r="IC1016" s="44"/>
      <c r="ID1016" s="44"/>
      <c r="IE1016" s="44"/>
      <c r="IF1016" s="44"/>
      <c r="IG1016" s="44"/>
      <c r="IH1016" s="44"/>
      <c r="II1016" s="44"/>
    </row>
    <row r="1017" spans="2:256" s="33" customFormat="1" ht="78.75" x14ac:dyDescent="0.25">
      <c r="B1017" s="177"/>
      <c r="C1017" s="34">
        <v>383</v>
      </c>
      <c r="D1017" s="46" t="s">
        <v>2964</v>
      </c>
      <c r="E1017" s="41" t="s">
        <v>42</v>
      </c>
      <c r="F1017" s="47" t="s">
        <v>86</v>
      </c>
      <c r="G1017" s="48" t="s">
        <v>87</v>
      </c>
      <c r="H1017" s="49">
        <v>42010</v>
      </c>
      <c r="I1017" s="142">
        <v>145555</v>
      </c>
      <c r="J1017" s="50">
        <v>42094</v>
      </c>
      <c r="K1017" s="42" t="s">
        <v>2530</v>
      </c>
      <c r="L1017" s="40"/>
      <c r="M1017" s="40"/>
      <c r="N1017" s="40"/>
      <c r="O1017" s="40"/>
      <c r="P1017" s="40"/>
      <c r="Q1017" s="40"/>
      <c r="R1017" s="40"/>
      <c r="S1017" s="40"/>
      <c r="T1017" s="40"/>
      <c r="U1017" s="40"/>
      <c r="V1017" s="40"/>
      <c r="W1017" s="40"/>
      <c r="X1017" s="40"/>
      <c r="Y1017" s="40"/>
      <c r="Z1017" s="40"/>
      <c r="AA1017" s="40"/>
      <c r="AB1017" s="40"/>
      <c r="AC1017" s="40"/>
      <c r="AD1017" s="40"/>
      <c r="AE1017" s="40"/>
      <c r="AF1017" s="40"/>
      <c r="AG1017" s="40"/>
      <c r="AH1017" s="40"/>
      <c r="AI1017" s="40"/>
      <c r="AJ1017" s="40"/>
      <c r="AK1017" s="40"/>
      <c r="AL1017" s="40"/>
      <c r="AM1017" s="40"/>
      <c r="AN1017" s="40"/>
      <c r="AO1017" s="40"/>
      <c r="AP1017" s="40"/>
      <c r="AQ1017" s="40"/>
      <c r="AR1017" s="40"/>
      <c r="AS1017" s="40"/>
      <c r="AT1017" s="40"/>
      <c r="AU1017" s="40"/>
      <c r="AV1017" s="40"/>
      <c r="AW1017" s="40"/>
      <c r="AX1017" s="40"/>
      <c r="AY1017" s="40"/>
      <c r="AZ1017" s="40"/>
      <c r="BA1017" s="40"/>
      <c r="BB1017" s="40"/>
      <c r="BC1017" s="40"/>
      <c r="BD1017" s="40"/>
      <c r="BE1017" s="40"/>
      <c r="BF1017" s="40"/>
      <c r="BG1017" s="40"/>
      <c r="BH1017" s="40"/>
      <c r="BI1017" s="40"/>
      <c r="BJ1017" s="40"/>
      <c r="BK1017" s="40"/>
      <c r="BL1017" s="40"/>
      <c r="BM1017" s="40"/>
      <c r="BN1017" s="40"/>
      <c r="BO1017" s="40"/>
      <c r="BP1017" s="40"/>
      <c r="BQ1017" s="40"/>
      <c r="BR1017" s="40"/>
      <c r="BS1017" s="40"/>
      <c r="BT1017" s="40"/>
      <c r="BU1017" s="40"/>
      <c r="BV1017" s="40"/>
      <c r="BW1017" s="40"/>
      <c r="BX1017" s="40"/>
      <c r="BY1017" s="40"/>
      <c r="BZ1017" s="40"/>
      <c r="CA1017" s="40"/>
      <c r="CB1017" s="40"/>
      <c r="CC1017" s="40"/>
      <c r="CD1017" s="40"/>
      <c r="CE1017" s="40"/>
      <c r="CF1017" s="40"/>
      <c r="CG1017" s="40"/>
      <c r="CH1017" s="40"/>
      <c r="CI1017" s="40"/>
      <c r="CJ1017" s="40"/>
      <c r="CK1017" s="40"/>
      <c r="CL1017" s="40"/>
      <c r="CM1017" s="40"/>
      <c r="CN1017" s="40"/>
      <c r="CO1017" s="40"/>
      <c r="CP1017" s="40"/>
      <c r="CQ1017" s="40"/>
      <c r="CR1017" s="40"/>
      <c r="CS1017" s="40"/>
      <c r="CT1017" s="40"/>
      <c r="CU1017" s="40"/>
      <c r="CV1017" s="40"/>
      <c r="CW1017" s="40"/>
      <c r="CX1017" s="40"/>
      <c r="CY1017" s="40"/>
      <c r="CZ1017" s="40"/>
      <c r="DA1017" s="40"/>
      <c r="DB1017" s="40"/>
      <c r="DC1017" s="40"/>
      <c r="DD1017" s="40"/>
      <c r="DE1017" s="40"/>
      <c r="DF1017" s="40"/>
      <c r="DG1017" s="40"/>
      <c r="DH1017" s="40"/>
      <c r="DI1017" s="40"/>
      <c r="DJ1017" s="40"/>
      <c r="DK1017" s="40"/>
      <c r="DL1017" s="40"/>
      <c r="DM1017" s="40"/>
      <c r="DN1017" s="40"/>
      <c r="DO1017" s="40"/>
      <c r="DP1017" s="40"/>
      <c r="DQ1017" s="40"/>
      <c r="DR1017" s="40"/>
      <c r="DS1017" s="40"/>
      <c r="DT1017" s="40"/>
      <c r="DU1017" s="40"/>
      <c r="DV1017" s="40"/>
      <c r="DW1017" s="40"/>
      <c r="DX1017" s="40"/>
      <c r="DY1017" s="40"/>
      <c r="DZ1017" s="40"/>
      <c r="EA1017" s="40"/>
      <c r="EB1017" s="40"/>
      <c r="EC1017" s="40"/>
      <c r="ED1017" s="40"/>
      <c r="EE1017" s="40"/>
      <c r="EF1017" s="40"/>
      <c r="EG1017" s="40"/>
      <c r="EH1017" s="40"/>
      <c r="EI1017" s="40"/>
      <c r="EJ1017" s="40"/>
      <c r="EK1017" s="40"/>
      <c r="EL1017" s="40"/>
      <c r="EM1017" s="40"/>
      <c r="EN1017" s="40"/>
      <c r="EO1017" s="40"/>
      <c r="EP1017" s="40"/>
      <c r="EQ1017" s="40"/>
      <c r="ER1017" s="40"/>
      <c r="ES1017" s="40"/>
      <c r="ET1017" s="40"/>
      <c r="EU1017" s="40"/>
      <c r="EV1017" s="40"/>
      <c r="EW1017" s="40"/>
      <c r="EX1017" s="40"/>
      <c r="EY1017" s="40"/>
      <c r="EZ1017" s="40"/>
      <c r="FA1017" s="40"/>
      <c r="FB1017" s="40"/>
      <c r="FC1017" s="40"/>
      <c r="FD1017" s="40"/>
      <c r="FE1017" s="40"/>
      <c r="FF1017" s="40"/>
      <c r="FG1017" s="40"/>
      <c r="FH1017" s="40"/>
      <c r="FI1017" s="40"/>
      <c r="FJ1017" s="40"/>
      <c r="FK1017" s="40"/>
      <c r="FL1017" s="40"/>
      <c r="FM1017" s="40"/>
      <c r="FN1017" s="40"/>
      <c r="FO1017" s="40"/>
      <c r="FP1017" s="40"/>
      <c r="FQ1017" s="40"/>
      <c r="FR1017" s="40"/>
      <c r="FS1017" s="40"/>
      <c r="FT1017" s="40"/>
      <c r="FU1017" s="40"/>
      <c r="FV1017" s="40"/>
      <c r="FW1017" s="40"/>
      <c r="FX1017" s="40"/>
      <c r="FY1017" s="40"/>
      <c r="FZ1017" s="40"/>
      <c r="GA1017" s="40"/>
      <c r="GB1017" s="40"/>
      <c r="GC1017" s="40"/>
      <c r="GD1017" s="40"/>
      <c r="GE1017" s="40"/>
      <c r="GF1017" s="40"/>
      <c r="GG1017" s="40"/>
      <c r="GH1017" s="40"/>
      <c r="GI1017" s="40"/>
      <c r="GJ1017" s="40"/>
      <c r="GK1017" s="40"/>
      <c r="GL1017" s="40"/>
      <c r="GM1017" s="40"/>
      <c r="GN1017" s="40"/>
      <c r="GO1017" s="40"/>
      <c r="GP1017" s="40"/>
      <c r="GQ1017" s="40"/>
      <c r="GR1017" s="40"/>
      <c r="GS1017" s="40"/>
      <c r="GT1017" s="40"/>
      <c r="GU1017" s="40"/>
      <c r="GV1017" s="40"/>
      <c r="GW1017" s="40"/>
      <c r="GX1017" s="40"/>
      <c r="GY1017" s="40"/>
      <c r="GZ1017" s="40"/>
      <c r="HA1017" s="40"/>
      <c r="HB1017" s="40"/>
      <c r="HC1017" s="40"/>
      <c r="HD1017" s="40"/>
      <c r="HE1017" s="40"/>
      <c r="HF1017" s="40"/>
      <c r="HG1017" s="40"/>
      <c r="HH1017" s="40"/>
      <c r="HI1017" s="40"/>
      <c r="HJ1017" s="40"/>
      <c r="HK1017" s="40"/>
      <c r="HL1017" s="40"/>
      <c r="HM1017" s="40"/>
      <c r="HN1017" s="40"/>
      <c r="HO1017" s="40"/>
      <c r="HP1017" s="40"/>
      <c r="HQ1017" s="40"/>
      <c r="HR1017" s="40"/>
      <c r="HS1017" s="40"/>
      <c r="HT1017" s="40"/>
      <c r="HU1017" s="40"/>
      <c r="HV1017" s="40"/>
      <c r="HW1017" s="40"/>
      <c r="HX1017" s="40"/>
      <c r="HY1017" s="40"/>
      <c r="HZ1017" s="40"/>
      <c r="IA1017" s="40"/>
      <c r="IB1017" s="44"/>
    </row>
    <row r="1018" spans="2:256" s="33" customFormat="1" ht="47.25" x14ac:dyDescent="0.25">
      <c r="B1018" s="177"/>
      <c r="C1018" s="34">
        <v>384</v>
      </c>
      <c r="D1018" s="46" t="s">
        <v>2916</v>
      </c>
      <c r="E1018" s="41" t="s">
        <v>480</v>
      </c>
      <c r="F1018" s="47" t="s">
        <v>698</v>
      </c>
      <c r="G1018" s="48" t="s">
        <v>699</v>
      </c>
      <c r="H1018" s="49">
        <v>40785</v>
      </c>
      <c r="I1018" s="142">
        <f>73034+73034</f>
        <v>146068</v>
      </c>
      <c r="J1018" s="50">
        <v>42094</v>
      </c>
      <c r="K1018" s="42" t="s">
        <v>2306</v>
      </c>
      <c r="L1018" s="40"/>
      <c r="M1018" s="40"/>
      <c r="N1018" s="40"/>
      <c r="O1018" s="40"/>
      <c r="P1018" s="40"/>
      <c r="Q1018" s="40"/>
      <c r="R1018" s="40"/>
      <c r="S1018" s="40"/>
      <c r="T1018" s="40"/>
      <c r="U1018" s="40"/>
      <c r="V1018" s="40"/>
      <c r="W1018" s="40"/>
      <c r="X1018" s="40"/>
      <c r="Y1018" s="40"/>
      <c r="Z1018" s="40"/>
      <c r="AA1018" s="40"/>
      <c r="AB1018" s="40"/>
      <c r="AC1018" s="40"/>
      <c r="AD1018" s="40"/>
      <c r="AE1018" s="40"/>
      <c r="AF1018" s="40"/>
      <c r="AG1018" s="40"/>
      <c r="AH1018" s="40"/>
      <c r="AI1018" s="40"/>
      <c r="AJ1018" s="40"/>
      <c r="AK1018" s="40"/>
      <c r="AL1018" s="40"/>
      <c r="AM1018" s="40"/>
      <c r="AN1018" s="40"/>
      <c r="AO1018" s="40"/>
      <c r="AP1018" s="40"/>
      <c r="AQ1018" s="40"/>
      <c r="AR1018" s="40"/>
      <c r="AS1018" s="40"/>
      <c r="AT1018" s="40"/>
      <c r="AU1018" s="40"/>
      <c r="AV1018" s="40"/>
      <c r="AW1018" s="40"/>
      <c r="AX1018" s="40"/>
      <c r="AY1018" s="40"/>
      <c r="AZ1018" s="40"/>
      <c r="BA1018" s="40"/>
      <c r="BB1018" s="40"/>
      <c r="BC1018" s="40"/>
      <c r="BD1018" s="40"/>
      <c r="BE1018" s="40"/>
      <c r="BF1018" s="40"/>
      <c r="BG1018" s="40"/>
      <c r="BH1018" s="40"/>
      <c r="BI1018" s="40"/>
      <c r="BJ1018" s="40"/>
      <c r="BK1018" s="40"/>
      <c r="BL1018" s="40"/>
      <c r="BM1018" s="40"/>
      <c r="BN1018" s="40"/>
      <c r="BO1018" s="40"/>
      <c r="BP1018" s="40"/>
      <c r="BQ1018" s="40"/>
      <c r="BR1018" s="40"/>
      <c r="BS1018" s="40"/>
      <c r="BT1018" s="40"/>
      <c r="BU1018" s="40"/>
      <c r="BV1018" s="40"/>
      <c r="BW1018" s="40"/>
      <c r="BX1018" s="40"/>
      <c r="BY1018" s="40"/>
      <c r="BZ1018" s="40"/>
      <c r="CA1018" s="40"/>
      <c r="CB1018" s="40"/>
      <c r="CC1018" s="40"/>
      <c r="CD1018" s="40"/>
      <c r="CE1018" s="40"/>
      <c r="CF1018" s="40"/>
      <c r="CG1018" s="40"/>
      <c r="CH1018" s="40"/>
      <c r="CI1018" s="40"/>
      <c r="CJ1018" s="40"/>
      <c r="CK1018" s="40"/>
      <c r="CL1018" s="40"/>
      <c r="CM1018" s="40"/>
      <c r="CN1018" s="40"/>
      <c r="CO1018" s="40"/>
      <c r="CP1018" s="40"/>
      <c r="CQ1018" s="40"/>
      <c r="CR1018" s="40"/>
      <c r="CS1018" s="40"/>
      <c r="CT1018" s="40"/>
      <c r="CU1018" s="40"/>
      <c r="CV1018" s="40"/>
      <c r="CW1018" s="40"/>
      <c r="CX1018" s="40"/>
      <c r="CY1018" s="40"/>
      <c r="CZ1018" s="40"/>
      <c r="DA1018" s="40"/>
      <c r="DB1018" s="40"/>
      <c r="DC1018" s="40"/>
      <c r="DD1018" s="40"/>
      <c r="DE1018" s="40"/>
      <c r="DF1018" s="40"/>
      <c r="DG1018" s="40"/>
      <c r="DH1018" s="40"/>
      <c r="DI1018" s="40"/>
      <c r="DJ1018" s="40"/>
      <c r="DK1018" s="40"/>
      <c r="DL1018" s="40"/>
      <c r="DM1018" s="40"/>
      <c r="DN1018" s="40"/>
      <c r="DO1018" s="40"/>
      <c r="DP1018" s="40"/>
      <c r="DQ1018" s="40"/>
      <c r="DR1018" s="40"/>
      <c r="DS1018" s="40"/>
      <c r="DT1018" s="40"/>
      <c r="DU1018" s="40"/>
      <c r="DV1018" s="40"/>
      <c r="DW1018" s="40"/>
      <c r="DX1018" s="40"/>
      <c r="DY1018" s="40"/>
      <c r="DZ1018" s="40"/>
      <c r="EA1018" s="40"/>
      <c r="EB1018" s="40"/>
      <c r="EC1018" s="40"/>
      <c r="ED1018" s="40"/>
      <c r="EE1018" s="40"/>
      <c r="EF1018" s="40"/>
      <c r="EG1018" s="40"/>
      <c r="EH1018" s="40"/>
      <c r="EI1018" s="40"/>
      <c r="EJ1018" s="40"/>
      <c r="EK1018" s="40"/>
      <c r="EL1018" s="40"/>
      <c r="EM1018" s="40"/>
      <c r="EN1018" s="40"/>
      <c r="EO1018" s="40"/>
      <c r="EP1018" s="40"/>
      <c r="EQ1018" s="40"/>
      <c r="ER1018" s="40"/>
      <c r="ES1018" s="40"/>
      <c r="ET1018" s="40"/>
      <c r="EU1018" s="40"/>
      <c r="EV1018" s="40"/>
      <c r="EW1018" s="40"/>
      <c r="EX1018" s="40"/>
      <c r="EY1018" s="40"/>
      <c r="EZ1018" s="40"/>
      <c r="FA1018" s="40"/>
      <c r="FB1018" s="40"/>
      <c r="FC1018" s="40"/>
      <c r="FD1018" s="40"/>
      <c r="FE1018" s="40"/>
      <c r="FF1018" s="40"/>
      <c r="FG1018" s="40"/>
      <c r="FH1018" s="40"/>
      <c r="FI1018" s="40"/>
      <c r="FJ1018" s="40"/>
      <c r="FK1018" s="40"/>
      <c r="FL1018" s="40"/>
      <c r="FM1018" s="40"/>
      <c r="FN1018" s="40"/>
      <c r="FO1018" s="40"/>
      <c r="FP1018" s="40"/>
      <c r="FQ1018" s="40"/>
      <c r="FR1018" s="40"/>
      <c r="FS1018" s="40"/>
      <c r="FT1018" s="40"/>
      <c r="FU1018" s="40"/>
      <c r="FV1018" s="40"/>
      <c r="FW1018" s="40"/>
      <c r="FX1018" s="40"/>
      <c r="FY1018" s="40"/>
      <c r="FZ1018" s="40"/>
      <c r="GA1018" s="40"/>
      <c r="GB1018" s="40"/>
      <c r="GC1018" s="40"/>
      <c r="GD1018" s="40"/>
      <c r="GE1018" s="40"/>
      <c r="GF1018" s="40"/>
      <c r="GG1018" s="40"/>
      <c r="GH1018" s="40"/>
      <c r="GI1018" s="40"/>
      <c r="GJ1018" s="40"/>
      <c r="GK1018" s="40"/>
      <c r="GL1018" s="40"/>
      <c r="GM1018" s="40"/>
      <c r="GN1018" s="40"/>
      <c r="GO1018" s="40"/>
      <c r="GP1018" s="40"/>
      <c r="GQ1018" s="40"/>
      <c r="GR1018" s="40"/>
      <c r="GS1018" s="40"/>
      <c r="GT1018" s="40"/>
      <c r="GU1018" s="40"/>
      <c r="GV1018" s="40"/>
      <c r="GW1018" s="40"/>
      <c r="GX1018" s="40"/>
      <c r="GY1018" s="40"/>
      <c r="GZ1018" s="40"/>
      <c r="HA1018" s="40"/>
      <c r="HB1018" s="40"/>
      <c r="HC1018" s="40"/>
      <c r="HD1018" s="40"/>
      <c r="HE1018" s="40"/>
      <c r="HF1018" s="40"/>
      <c r="HG1018" s="40"/>
      <c r="HH1018" s="40"/>
      <c r="HI1018" s="40"/>
      <c r="HJ1018" s="40"/>
      <c r="HK1018" s="40"/>
      <c r="HL1018" s="40"/>
      <c r="HM1018" s="40"/>
      <c r="HN1018" s="40"/>
      <c r="HO1018" s="40"/>
      <c r="HP1018" s="40"/>
      <c r="HQ1018" s="40"/>
      <c r="HR1018" s="40"/>
      <c r="HS1018" s="40"/>
      <c r="HT1018" s="40"/>
      <c r="HU1018" s="40"/>
      <c r="HV1018" s="40"/>
      <c r="HW1018" s="40"/>
      <c r="HX1018" s="40"/>
      <c r="HY1018" s="40"/>
      <c r="HZ1018" s="40"/>
      <c r="IA1018" s="40"/>
      <c r="IB1018" s="44"/>
      <c r="IC1018" s="40"/>
      <c r="ID1018" s="40"/>
      <c r="IE1018" s="40"/>
      <c r="IF1018" s="40"/>
      <c r="IG1018" s="40"/>
      <c r="IH1018" s="40"/>
      <c r="II1018" s="40"/>
    </row>
    <row r="1019" spans="2:256" s="33" customFormat="1" ht="78.75" x14ac:dyDescent="0.25">
      <c r="B1019" s="177"/>
      <c r="C1019" s="34">
        <v>385</v>
      </c>
      <c r="D1019" s="46" t="s">
        <v>2962</v>
      </c>
      <c r="E1019" s="41" t="s">
        <v>681</v>
      </c>
      <c r="F1019" s="47" t="s">
        <v>682</v>
      </c>
      <c r="G1019" s="151" t="s">
        <v>4348</v>
      </c>
      <c r="H1019" s="152">
        <v>42082</v>
      </c>
      <c r="I1019" s="142">
        <v>100000</v>
      </c>
      <c r="J1019" s="50">
        <v>42094</v>
      </c>
      <c r="K1019" s="42" t="s">
        <v>1911</v>
      </c>
      <c r="L1019" s="40"/>
      <c r="M1019" s="40"/>
      <c r="N1019" s="40"/>
      <c r="O1019" s="40"/>
      <c r="P1019" s="40"/>
      <c r="Q1019" s="40"/>
      <c r="R1019" s="40"/>
      <c r="S1019" s="40"/>
      <c r="T1019" s="40"/>
      <c r="U1019" s="40"/>
      <c r="V1019" s="40"/>
      <c r="W1019" s="40"/>
      <c r="X1019" s="40"/>
      <c r="Y1019" s="40"/>
      <c r="Z1019" s="40"/>
      <c r="AA1019" s="40"/>
      <c r="AB1019" s="40"/>
      <c r="AC1019" s="40"/>
      <c r="AD1019" s="40"/>
      <c r="AE1019" s="40"/>
      <c r="AF1019" s="40"/>
      <c r="AG1019" s="40"/>
      <c r="AH1019" s="40"/>
      <c r="AI1019" s="40"/>
      <c r="AJ1019" s="40"/>
      <c r="AK1019" s="40"/>
      <c r="AL1019" s="40"/>
      <c r="AM1019" s="40"/>
      <c r="AN1019" s="40"/>
      <c r="AO1019" s="40"/>
      <c r="AP1019" s="40"/>
      <c r="AQ1019" s="40"/>
      <c r="AR1019" s="40"/>
      <c r="AS1019" s="40"/>
      <c r="AT1019" s="40"/>
      <c r="AU1019" s="40"/>
      <c r="AV1019" s="40"/>
      <c r="AW1019" s="40"/>
      <c r="AX1019" s="40"/>
      <c r="AY1019" s="40"/>
      <c r="AZ1019" s="40"/>
      <c r="BA1019" s="40"/>
      <c r="BB1019" s="40"/>
      <c r="BC1019" s="40"/>
      <c r="BD1019" s="40"/>
      <c r="BE1019" s="40"/>
      <c r="BF1019" s="40"/>
      <c r="BG1019" s="40"/>
      <c r="BH1019" s="40"/>
      <c r="BI1019" s="40"/>
      <c r="BJ1019" s="40"/>
      <c r="BK1019" s="40"/>
      <c r="BL1019" s="40"/>
      <c r="BM1019" s="40"/>
      <c r="BN1019" s="40"/>
      <c r="BO1019" s="40"/>
      <c r="BP1019" s="40"/>
      <c r="BQ1019" s="40"/>
      <c r="BR1019" s="40"/>
      <c r="BS1019" s="40"/>
      <c r="BT1019" s="40"/>
      <c r="BU1019" s="40"/>
      <c r="BV1019" s="40"/>
      <c r="BW1019" s="40"/>
      <c r="BX1019" s="40"/>
      <c r="BY1019" s="40"/>
      <c r="BZ1019" s="40"/>
      <c r="CA1019" s="40"/>
      <c r="CB1019" s="40"/>
      <c r="CC1019" s="40"/>
      <c r="CD1019" s="40"/>
      <c r="CE1019" s="40"/>
      <c r="CF1019" s="40"/>
      <c r="CG1019" s="40"/>
      <c r="CH1019" s="40"/>
      <c r="CI1019" s="40"/>
      <c r="CJ1019" s="40"/>
      <c r="CK1019" s="40"/>
      <c r="CL1019" s="40"/>
      <c r="CM1019" s="40"/>
      <c r="CN1019" s="40"/>
      <c r="CO1019" s="40"/>
      <c r="CP1019" s="40"/>
      <c r="CQ1019" s="40"/>
      <c r="CR1019" s="40"/>
      <c r="CS1019" s="40"/>
      <c r="CT1019" s="40"/>
      <c r="CU1019" s="40"/>
      <c r="CV1019" s="40"/>
      <c r="CW1019" s="40"/>
      <c r="CX1019" s="40"/>
      <c r="CY1019" s="40"/>
      <c r="CZ1019" s="40"/>
      <c r="DA1019" s="40"/>
      <c r="DB1019" s="40"/>
      <c r="DC1019" s="40"/>
      <c r="DD1019" s="40"/>
      <c r="DE1019" s="40"/>
      <c r="DF1019" s="40"/>
      <c r="DG1019" s="40"/>
      <c r="DH1019" s="40"/>
      <c r="DI1019" s="40"/>
      <c r="DJ1019" s="40"/>
      <c r="DK1019" s="40"/>
      <c r="DL1019" s="40"/>
      <c r="DM1019" s="40"/>
      <c r="DN1019" s="40"/>
      <c r="DO1019" s="40"/>
      <c r="DP1019" s="40"/>
      <c r="DQ1019" s="40"/>
      <c r="DR1019" s="40"/>
      <c r="DS1019" s="40"/>
      <c r="DT1019" s="40"/>
      <c r="DU1019" s="40"/>
      <c r="DV1019" s="40"/>
      <c r="DW1019" s="40"/>
      <c r="DX1019" s="40"/>
      <c r="DY1019" s="40"/>
      <c r="DZ1019" s="40"/>
      <c r="EA1019" s="40"/>
      <c r="EB1019" s="40"/>
      <c r="EC1019" s="40"/>
      <c r="ED1019" s="40"/>
      <c r="EE1019" s="40"/>
      <c r="EF1019" s="40"/>
      <c r="EG1019" s="40"/>
      <c r="EH1019" s="40"/>
      <c r="EI1019" s="40"/>
      <c r="EJ1019" s="40"/>
      <c r="EK1019" s="40"/>
      <c r="EL1019" s="40"/>
      <c r="EM1019" s="40"/>
      <c r="EN1019" s="40"/>
      <c r="EO1019" s="40"/>
      <c r="EP1019" s="40"/>
      <c r="EQ1019" s="40"/>
      <c r="ER1019" s="40"/>
      <c r="ES1019" s="40"/>
      <c r="ET1019" s="40"/>
      <c r="EU1019" s="40"/>
      <c r="EV1019" s="40"/>
      <c r="EW1019" s="40"/>
      <c r="EX1019" s="40"/>
      <c r="EY1019" s="40"/>
      <c r="EZ1019" s="40"/>
      <c r="FA1019" s="40"/>
      <c r="FB1019" s="40"/>
      <c r="FC1019" s="40"/>
      <c r="FD1019" s="40"/>
      <c r="FE1019" s="40"/>
      <c r="FF1019" s="40"/>
      <c r="FG1019" s="40"/>
      <c r="FH1019" s="40"/>
      <c r="FI1019" s="40"/>
      <c r="FJ1019" s="40"/>
      <c r="FK1019" s="40"/>
      <c r="FL1019" s="40"/>
      <c r="FM1019" s="40"/>
      <c r="FN1019" s="40"/>
      <c r="FO1019" s="40"/>
      <c r="FP1019" s="40"/>
      <c r="FQ1019" s="40"/>
      <c r="FR1019" s="40"/>
      <c r="FS1019" s="40"/>
      <c r="FT1019" s="40"/>
      <c r="FU1019" s="40"/>
      <c r="FV1019" s="40"/>
      <c r="FW1019" s="40"/>
      <c r="FX1019" s="40"/>
      <c r="FY1019" s="40"/>
      <c r="FZ1019" s="40"/>
      <c r="GA1019" s="40"/>
      <c r="GB1019" s="40"/>
      <c r="GC1019" s="40"/>
      <c r="GD1019" s="40"/>
      <c r="GE1019" s="40"/>
      <c r="GF1019" s="40"/>
      <c r="GG1019" s="40"/>
      <c r="GH1019" s="40"/>
      <c r="GI1019" s="40"/>
      <c r="GJ1019" s="40"/>
      <c r="GK1019" s="40"/>
      <c r="GL1019" s="40"/>
      <c r="GM1019" s="40"/>
      <c r="GN1019" s="40"/>
      <c r="GO1019" s="40"/>
      <c r="GP1019" s="40"/>
      <c r="GQ1019" s="40"/>
      <c r="GR1019" s="40"/>
      <c r="GS1019" s="40"/>
      <c r="GT1019" s="40"/>
      <c r="GU1019" s="40"/>
      <c r="GV1019" s="40"/>
      <c r="GW1019" s="40"/>
      <c r="GX1019" s="40"/>
      <c r="GY1019" s="40"/>
      <c r="GZ1019" s="40"/>
      <c r="HA1019" s="40"/>
      <c r="HB1019" s="40"/>
      <c r="HC1019" s="40"/>
      <c r="HD1019" s="40"/>
      <c r="HE1019" s="40"/>
      <c r="HF1019" s="40"/>
      <c r="HG1019" s="40"/>
      <c r="HH1019" s="40"/>
      <c r="HI1019" s="40"/>
      <c r="HJ1019" s="40"/>
      <c r="HK1019" s="40"/>
      <c r="HL1019" s="40"/>
      <c r="HM1019" s="40"/>
      <c r="HN1019" s="40"/>
      <c r="HO1019" s="40"/>
      <c r="HP1019" s="40"/>
      <c r="HQ1019" s="40"/>
      <c r="HR1019" s="40"/>
      <c r="HS1019" s="40"/>
      <c r="HT1019" s="40"/>
      <c r="HU1019" s="40"/>
      <c r="HV1019" s="40"/>
      <c r="HW1019" s="40"/>
      <c r="HX1019" s="40"/>
      <c r="HY1019" s="40"/>
      <c r="HZ1019" s="40"/>
      <c r="IA1019" s="40"/>
      <c r="IB1019" s="40"/>
      <c r="IC1019" s="40"/>
      <c r="ID1019" s="40"/>
      <c r="IE1019" s="40"/>
      <c r="IF1019" s="40"/>
      <c r="IG1019" s="40"/>
      <c r="IH1019" s="40"/>
      <c r="II1019" s="40"/>
      <c r="IJ1019" s="40"/>
      <c r="IK1019" s="40"/>
      <c r="IL1019" s="40"/>
      <c r="IM1019" s="40"/>
      <c r="IN1019" s="40"/>
      <c r="IO1019" s="40"/>
      <c r="IP1019" s="40"/>
      <c r="IQ1019" s="40"/>
      <c r="IR1019" s="40"/>
      <c r="IS1019" s="40"/>
      <c r="IT1019" s="40"/>
      <c r="IU1019" s="40"/>
      <c r="IV1019" s="40"/>
    </row>
    <row r="1020" spans="2:256" s="33" customFormat="1" ht="47.25" x14ac:dyDescent="0.25">
      <c r="B1020" s="177"/>
      <c r="C1020" s="34">
        <v>386</v>
      </c>
      <c r="D1020" s="46" t="s">
        <v>2966</v>
      </c>
      <c r="E1020" s="41" t="s">
        <v>15</v>
      </c>
      <c r="F1020" s="47" t="s">
        <v>536</v>
      </c>
      <c r="G1020" s="48" t="s">
        <v>537</v>
      </c>
      <c r="H1020" s="49">
        <v>40550</v>
      </c>
      <c r="I1020" s="142">
        <v>19787</v>
      </c>
      <c r="J1020" s="50">
        <v>42094</v>
      </c>
      <c r="K1020" s="42" t="s">
        <v>2531</v>
      </c>
      <c r="L1020" s="40"/>
      <c r="M1020" s="40"/>
      <c r="N1020" s="40"/>
      <c r="O1020" s="40"/>
      <c r="P1020" s="40"/>
      <c r="Q1020" s="40"/>
      <c r="R1020" s="40"/>
      <c r="S1020" s="40"/>
      <c r="T1020" s="40"/>
      <c r="U1020" s="40"/>
      <c r="V1020" s="40"/>
      <c r="W1020" s="40"/>
      <c r="X1020" s="40"/>
      <c r="Y1020" s="40"/>
      <c r="Z1020" s="40"/>
      <c r="AA1020" s="40"/>
      <c r="AB1020" s="40"/>
      <c r="AC1020" s="40"/>
      <c r="AD1020" s="40"/>
      <c r="AE1020" s="40"/>
      <c r="AF1020" s="40"/>
      <c r="AG1020" s="40"/>
      <c r="AH1020" s="40"/>
      <c r="AI1020" s="40"/>
      <c r="AJ1020" s="40"/>
      <c r="AK1020" s="40"/>
      <c r="AL1020" s="40"/>
      <c r="AM1020" s="40"/>
      <c r="AN1020" s="40"/>
      <c r="AO1020" s="40"/>
      <c r="AP1020" s="40"/>
      <c r="AQ1020" s="40"/>
      <c r="AR1020" s="40"/>
      <c r="AS1020" s="40"/>
      <c r="AT1020" s="40"/>
      <c r="AU1020" s="40"/>
      <c r="AV1020" s="40"/>
      <c r="AW1020" s="40"/>
      <c r="AX1020" s="40"/>
      <c r="AY1020" s="40"/>
      <c r="AZ1020" s="40"/>
      <c r="BA1020" s="40"/>
      <c r="BB1020" s="40"/>
      <c r="BC1020" s="40"/>
      <c r="BD1020" s="40"/>
      <c r="BE1020" s="40"/>
      <c r="BF1020" s="40"/>
      <c r="BG1020" s="40"/>
      <c r="BH1020" s="40"/>
      <c r="BI1020" s="40"/>
      <c r="BJ1020" s="40"/>
      <c r="BK1020" s="40"/>
      <c r="BL1020" s="40"/>
      <c r="BM1020" s="40"/>
      <c r="BN1020" s="40"/>
      <c r="BO1020" s="40"/>
      <c r="BP1020" s="40"/>
      <c r="BQ1020" s="40"/>
      <c r="BR1020" s="40"/>
      <c r="BS1020" s="40"/>
      <c r="BT1020" s="40"/>
      <c r="BU1020" s="40"/>
      <c r="BV1020" s="40"/>
      <c r="BW1020" s="40"/>
      <c r="BX1020" s="40"/>
      <c r="BY1020" s="40"/>
      <c r="BZ1020" s="40"/>
      <c r="CA1020" s="40"/>
      <c r="CB1020" s="40"/>
      <c r="CC1020" s="40"/>
      <c r="CD1020" s="40"/>
      <c r="CE1020" s="40"/>
      <c r="CF1020" s="40"/>
      <c r="CG1020" s="40"/>
      <c r="CH1020" s="40"/>
      <c r="CI1020" s="40"/>
      <c r="CJ1020" s="40"/>
      <c r="CK1020" s="40"/>
      <c r="CL1020" s="40"/>
      <c r="CM1020" s="40"/>
      <c r="CN1020" s="40"/>
      <c r="CO1020" s="40"/>
      <c r="CP1020" s="40"/>
      <c r="CQ1020" s="40"/>
      <c r="CR1020" s="40"/>
      <c r="CS1020" s="40"/>
      <c r="CT1020" s="40"/>
      <c r="CU1020" s="40"/>
      <c r="CV1020" s="40"/>
      <c r="CW1020" s="40"/>
      <c r="CX1020" s="40"/>
      <c r="CY1020" s="40"/>
      <c r="CZ1020" s="40"/>
      <c r="DA1020" s="40"/>
      <c r="DB1020" s="40"/>
      <c r="DC1020" s="40"/>
      <c r="DD1020" s="40"/>
      <c r="DE1020" s="40"/>
      <c r="DF1020" s="40"/>
      <c r="DG1020" s="40"/>
      <c r="DH1020" s="40"/>
      <c r="DI1020" s="40"/>
      <c r="DJ1020" s="40"/>
      <c r="DK1020" s="40"/>
      <c r="DL1020" s="40"/>
      <c r="DM1020" s="40"/>
      <c r="DN1020" s="40"/>
      <c r="DO1020" s="40"/>
      <c r="DP1020" s="40"/>
      <c r="DQ1020" s="40"/>
      <c r="DR1020" s="40"/>
      <c r="DS1020" s="40"/>
      <c r="DT1020" s="40"/>
      <c r="DU1020" s="40"/>
      <c r="DV1020" s="40"/>
      <c r="DW1020" s="40"/>
      <c r="DX1020" s="40"/>
      <c r="DY1020" s="40"/>
      <c r="DZ1020" s="40"/>
      <c r="EA1020" s="40"/>
      <c r="EB1020" s="40"/>
      <c r="EC1020" s="40"/>
      <c r="ED1020" s="40"/>
      <c r="EE1020" s="40"/>
      <c r="EF1020" s="40"/>
      <c r="EG1020" s="40"/>
      <c r="EH1020" s="40"/>
      <c r="EI1020" s="40"/>
      <c r="EJ1020" s="40"/>
      <c r="EK1020" s="40"/>
      <c r="EL1020" s="40"/>
      <c r="EM1020" s="40"/>
      <c r="EN1020" s="40"/>
      <c r="EO1020" s="40"/>
      <c r="EP1020" s="40"/>
      <c r="EQ1020" s="40"/>
      <c r="ER1020" s="40"/>
      <c r="ES1020" s="40"/>
      <c r="ET1020" s="40"/>
      <c r="EU1020" s="40"/>
      <c r="EV1020" s="40"/>
      <c r="EW1020" s="40"/>
      <c r="EX1020" s="40"/>
      <c r="EY1020" s="40"/>
      <c r="EZ1020" s="40"/>
      <c r="FA1020" s="40"/>
      <c r="FB1020" s="40"/>
      <c r="FC1020" s="40"/>
      <c r="FD1020" s="40"/>
      <c r="FE1020" s="40"/>
      <c r="FF1020" s="40"/>
      <c r="FG1020" s="40"/>
      <c r="FH1020" s="40"/>
      <c r="FI1020" s="40"/>
      <c r="FJ1020" s="40"/>
      <c r="FK1020" s="40"/>
      <c r="FL1020" s="40"/>
      <c r="FM1020" s="40"/>
      <c r="FN1020" s="40"/>
      <c r="FO1020" s="40"/>
      <c r="FP1020" s="40"/>
      <c r="FQ1020" s="40"/>
      <c r="FR1020" s="40"/>
      <c r="FS1020" s="40"/>
      <c r="FT1020" s="40"/>
      <c r="FU1020" s="40"/>
      <c r="FV1020" s="40"/>
      <c r="FW1020" s="40"/>
      <c r="FX1020" s="40"/>
      <c r="FY1020" s="40"/>
      <c r="FZ1020" s="40"/>
      <c r="GA1020" s="40"/>
      <c r="GB1020" s="40"/>
      <c r="GC1020" s="40"/>
      <c r="GD1020" s="40"/>
      <c r="GE1020" s="40"/>
      <c r="GF1020" s="40"/>
      <c r="GG1020" s="40"/>
      <c r="GH1020" s="40"/>
      <c r="GI1020" s="40"/>
      <c r="GJ1020" s="40"/>
      <c r="GK1020" s="40"/>
      <c r="GL1020" s="40"/>
      <c r="GM1020" s="40"/>
      <c r="GN1020" s="40"/>
      <c r="GO1020" s="40"/>
      <c r="GP1020" s="40"/>
      <c r="GQ1020" s="40"/>
      <c r="GR1020" s="40"/>
      <c r="GS1020" s="40"/>
      <c r="GT1020" s="40"/>
      <c r="GU1020" s="40"/>
      <c r="GV1020" s="40"/>
      <c r="GW1020" s="40"/>
      <c r="GX1020" s="40"/>
      <c r="GY1020" s="40"/>
      <c r="GZ1020" s="40"/>
      <c r="HA1020" s="40"/>
      <c r="HB1020" s="40"/>
      <c r="HC1020" s="40"/>
      <c r="HD1020" s="40"/>
      <c r="HE1020" s="40"/>
      <c r="HF1020" s="40"/>
      <c r="HG1020" s="40"/>
      <c r="HH1020" s="40"/>
      <c r="HI1020" s="40"/>
      <c r="HJ1020" s="40"/>
      <c r="HK1020" s="40"/>
      <c r="HL1020" s="40"/>
      <c r="HM1020" s="40"/>
      <c r="HN1020" s="40"/>
      <c r="HO1020" s="40"/>
      <c r="HP1020" s="40"/>
      <c r="HQ1020" s="40"/>
      <c r="HR1020" s="40"/>
      <c r="HS1020" s="40"/>
      <c r="HT1020" s="40"/>
      <c r="HU1020" s="40"/>
      <c r="HV1020" s="40"/>
      <c r="HW1020" s="40"/>
      <c r="HX1020" s="40"/>
      <c r="HY1020" s="40"/>
      <c r="HZ1020" s="40"/>
      <c r="IA1020" s="40"/>
      <c r="IB1020" s="40"/>
      <c r="IC1020" s="40"/>
      <c r="ID1020" s="40"/>
      <c r="IE1020" s="40"/>
      <c r="IF1020" s="40"/>
      <c r="IG1020" s="40"/>
      <c r="IH1020" s="40"/>
      <c r="II1020" s="40"/>
    </row>
    <row r="1021" spans="2:256" s="33" customFormat="1" ht="63" x14ac:dyDescent="0.25">
      <c r="B1021" s="177"/>
      <c r="C1021" s="34">
        <v>387</v>
      </c>
      <c r="D1021" s="46" t="s">
        <v>2903</v>
      </c>
      <c r="E1021" s="41" t="s">
        <v>174</v>
      </c>
      <c r="F1021" s="47" t="s">
        <v>322</v>
      </c>
      <c r="G1021" s="48" t="s">
        <v>323</v>
      </c>
      <c r="H1021" s="49">
        <v>41352</v>
      </c>
      <c r="I1021" s="142">
        <v>67100</v>
      </c>
      <c r="J1021" s="50">
        <v>42094</v>
      </c>
      <c r="K1021" s="42" t="s">
        <v>2532</v>
      </c>
      <c r="L1021" s="40"/>
      <c r="M1021" s="40"/>
      <c r="N1021" s="40"/>
      <c r="O1021" s="40"/>
      <c r="P1021" s="40"/>
      <c r="Q1021" s="40"/>
      <c r="R1021" s="40"/>
      <c r="S1021" s="40"/>
      <c r="T1021" s="40"/>
      <c r="U1021" s="40"/>
      <c r="V1021" s="40"/>
      <c r="W1021" s="40"/>
      <c r="X1021" s="40"/>
      <c r="Y1021" s="40"/>
      <c r="Z1021" s="40"/>
      <c r="AA1021" s="40"/>
      <c r="AB1021" s="40"/>
      <c r="AC1021" s="40"/>
      <c r="AD1021" s="40"/>
      <c r="AE1021" s="40"/>
      <c r="AF1021" s="40"/>
      <c r="AG1021" s="40"/>
      <c r="AH1021" s="40"/>
      <c r="AI1021" s="40"/>
      <c r="AJ1021" s="40"/>
      <c r="AK1021" s="40"/>
      <c r="AL1021" s="40"/>
      <c r="AM1021" s="40"/>
      <c r="AN1021" s="40"/>
      <c r="AO1021" s="40"/>
      <c r="AP1021" s="40"/>
      <c r="AQ1021" s="40"/>
      <c r="AR1021" s="40"/>
      <c r="AS1021" s="40"/>
      <c r="AT1021" s="40"/>
      <c r="AU1021" s="40"/>
      <c r="AV1021" s="40"/>
      <c r="AW1021" s="40"/>
      <c r="AX1021" s="40"/>
      <c r="AY1021" s="40"/>
      <c r="AZ1021" s="40"/>
      <c r="BA1021" s="40"/>
      <c r="BB1021" s="40"/>
      <c r="BC1021" s="40"/>
      <c r="BD1021" s="40"/>
      <c r="BE1021" s="40"/>
      <c r="BF1021" s="40"/>
      <c r="BG1021" s="40"/>
      <c r="BH1021" s="40"/>
      <c r="BI1021" s="40"/>
      <c r="BJ1021" s="40"/>
      <c r="BK1021" s="40"/>
      <c r="BL1021" s="40"/>
      <c r="BM1021" s="40"/>
      <c r="BN1021" s="40"/>
      <c r="BO1021" s="40"/>
      <c r="BP1021" s="40"/>
      <c r="BQ1021" s="40"/>
      <c r="BR1021" s="40"/>
      <c r="BS1021" s="40"/>
      <c r="BT1021" s="40"/>
      <c r="BU1021" s="40"/>
      <c r="BV1021" s="40"/>
      <c r="BW1021" s="40"/>
      <c r="BX1021" s="40"/>
      <c r="BY1021" s="40"/>
      <c r="BZ1021" s="40"/>
      <c r="CA1021" s="40"/>
      <c r="CB1021" s="40"/>
      <c r="CC1021" s="40"/>
      <c r="CD1021" s="40"/>
      <c r="CE1021" s="40"/>
      <c r="CF1021" s="40"/>
      <c r="CG1021" s="40"/>
      <c r="CH1021" s="40"/>
      <c r="CI1021" s="40"/>
      <c r="CJ1021" s="40"/>
      <c r="CK1021" s="40"/>
      <c r="CL1021" s="40"/>
      <c r="CM1021" s="40"/>
      <c r="CN1021" s="40"/>
      <c r="CO1021" s="40"/>
      <c r="CP1021" s="40"/>
      <c r="CQ1021" s="40"/>
      <c r="CR1021" s="40"/>
      <c r="CS1021" s="40"/>
      <c r="CT1021" s="40"/>
      <c r="CU1021" s="40"/>
      <c r="CV1021" s="40"/>
      <c r="CW1021" s="40"/>
      <c r="CX1021" s="40"/>
      <c r="CY1021" s="40"/>
      <c r="CZ1021" s="40"/>
      <c r="DA1021" s="40"/>
      <c r="DB1021" s="40"/>
      <c r="DC1021" s="40"/>
      <c r="DD1021" s="40"/>
      <c r="DE1021" s="40"/>
      <c r="DF1021" s="40"/>
      <c r="DG1021" s="40"/>
      <c r="DH1021" s="40"/>
      <c r="DI1021" s="40"/>
      <c r="DJ1021" s="40"/>
      <c r="DK1021" s="40"/>
      <c r="DL1021" s="40"/>
      <c r="DM1021" s="40"/>
      <c r="DN1021" s="40"/>
      <c r="DO1021" s="40"/>
      <c r="DP1021" s="40"/>
      <c r="DQ1021" s="40"/>
      <c r="DR1021" s="40"/>
      <c r="DS1021" s="40"/>
      <c r="DT1021" s="40"/>
      <c r="DU1021" s="40"/>
      <c r="DV1021" s="40"/>
      <c r="DW1021" s="40"/>
      <c r="DX1021" s="40"/>
      <c r="DY1021" s="40"/>
      <c r="DZ1021" s="40"/>
      <c r="EA1021" s="40"/>
      <c r="EB1021" s="40"/>
      <c r="EC1021" s="40"/>
      <c r="ED1021" s="40"/>
      <c r="EE1021" s="40"/>
      <c r="EF1021" s="40"/>
      <c r="EG1021" s="40"/>
      <c r="EH1021" s="40"/>
      <c r="EI1021" s="40"/>
      <c r="EJ1021" s="40"/>
      <c r="EK1021" s="40"/>
      <c r="EL1021" s="40"/>
      <c r="EM1021" s="40"/>
      <c r="EN1021" s="40"/>
      <c r="EO1021" s="40"/>
      <c r="EP1021" s="40"/>
      <c r="EQ1021" s="40"/>
      <c r="ER1021" s="40"/>
      <c r="ES1021" s="40"/>
      <c r="ET1021" s="40"/>
      <c r="EU1021" s="40"/>
      <c r="EV1021" s="40"/>
      <c r="EW1021" s="40"/>
      <c r="EX1021" s="40"/>
      <c r="EY1021" s="40"/>
      <c r="EZ1021" s="40"/>
      <c r="FA1021" s="40"/>
      <c r="FB1021" s="40"/>
      <c r="FC1021" s="40"/>
      <c r="FD1021" s="40"/>
      <c r="FE1021" s="40"/>
      <c r="FF1021" s="40"/>
      <c r="FG1021" s="40"/>
      <c r="FH1021" s="40"/>
      <c r="FI1021" s="40"/>
      <c r="FJ1021" s="40"/>
      <c r="FK1021" s="40"/>
      <c r="FL1021" s="40"/>
      <c r="FM1021" s="40"/>
      <c r="FN1021" s="40"/>
      <c r="FO1021" s="40"/>
      <c r="FP1021" s="40"/>
      <c r="FQ1021" s="40"/>
      <c r="FR1021" s="40"/>
      <c r="FS1021" s="40"/>
      <c r="FT1021" s="40"/>
      <c r="FU1021" s="40"/>
      <c r="FV1021" s="40"/>
      <c r="FW1021" s="40"/>
      <c r="FX1021" s="40"/>
      <c r="FY1021" s="40"/>
      <c r="FZ1021" s="40"/>
      <c r="GA1021" s="40"/>
      <c r="GB1021" s="40"/>
      <c r="GC1021" s="40"/>
      <c r="GD1021" s="40"/>
      <c r="GE1021" s="40"/>
      <c r="GF1021" s="40"/>
      <c r="GG1021" s="40"/>
      <c r="GH1021" s="40"/>
      <c r="GI1021" s="40"/>
      <c r="GJ1021" s="40"/>
      <c r="GK1021" s="40"/>
      <c r="GL1021" s="40"/>
      <c r="GM1021" s="40"/>
      <c r="GN1021" s="40"/>
      <c r="GO1021" s="40"/>
      <c r="GP1021" s="40"/>
      <c r="GQ1021" s="40"/>
      <c r="GR1021" s="40"/>
      <c r="GS1021" s="40"/>
      <c r="GT1021" s="40"/>
      <c r="GU1021" s="40"/>
      <c r="GV1021" s="40"/>
      <c r="GW1021" s="40"/>
      <c r="GX1021" s="40"/>
      <c r="GY1021" s="40"/>
      <c r="GZ1021" s="40"/>
      <c r="HA1021" s="40"/>
      <c r="HB1021" s="40"/>
      <c r="HC1021" s="40"/>
      <c r="HD1021" s="40"/>
      <c r="HE1021" s="40"/>
      <c r="HF1021" s="40"/>
      <c r="HG1021" s="40"/>
      <c r="HH1021" s="40"/>
      <c r="HI1021" s="40"/>
      <c r="HJ1021" s="40"/>
      <c r="HK1021" s="40"/>
      <c r="HL1021" s="40"/>
      <c r="HM1021" s="40"/>
      <c r="HN1021" s="40"/>
      <c r="HO1021" s="40"/>
      <c r="HP1021" s="40"/>
      <c r="HQ1021" s="40"/>
      <c r="HR1021" s="40"/>
      <c r="HS1021" s="40"/>
      <c r="HT1021" s="40"/>
      <c r="HU1021" s="40"/>
      <c r="HV1021" s="40"/>
      <c r="HW1021" s="40"/>
      <c r="HX1021" s="40"/>
      <c r="HY1021" s="40"/>
      <c r="HZ1021" s="40"/>
      <c r="IA1021" s="40"/>
      <c r="IB1021" s="40"/>
      <c r="IC1021" s="40"/>
      <c r="ID1021" s="40"/>
      <c r="IE1021" s="40"/>
      <c r="IF1021" s="40"/>
      <c r="IG1021" s="40"/>
      <c r="IH1021" s="40"/>
      <c r="II1021" s="40"/>
    </row>
    <row r="1022" spans="2:256" s="33" customFormat="1" ht="78.75" x14ac:dyDescent="0.25">
      <c r="B1022" s="177"/>
      <c r="C1022" s="34">
        <v>388</v>
      </c>
      <c r="D1022" s="46" t="s">
        <v>3007</v>
      </c>
      <c r="E1022" s="41" t="s">
        <v>9</v>
      </c>
      <c r="F1022" s="47" t="s">
        <v>148</v>
      </c>
      <c r="G1022" s="48" t="s">
        <v>149</v>
      </c>
      <c r="H1022" s="49">
        <v>41212</v>
      </c>
      <c r="I1022" s="142">
        <v>670000</v>
      </c>
      <c r="J1022" s="50">
        <v>42094</v>
      </c>
      <c r="K1022" s="42" t="s">
        <v>2533</v>
      </c>
      <c r="L1022" s="40"/>
      <c r="M1022" s="40"/>
      <c r="N1022" s="40"/>
      <c r="O1022" s="40"/>
      <c r="P1022" s="40"/>
      <c r="Q1022" s="40"/>
      <c r="R1022" s="40"/>
      <c r="S1022" s="40"/>
      <c r="T1022" s="40"/>
      <c r="U1022" s="40"/>
      <c r="V1022" s="40"/>
      <c r="W1022" s="40"/>
      <c r="X1022" s="40"/>
      <c r="Y1022" s="40"/>
      <c r="Z1022" s="40"/>
      <c r="AA1022" s="40"/>
      <c r="AB1022" s="40"/>
      <c r="AC1022" s="40"/>
      <c r="AD1022" s="40"/>
      <c r="AE1022" s="40"/>
      <c r="AF1022" s="40"/>
      <c r="AG1022" s="40"/>
      <c r="AH1022" s="40"/>
      <c r="AI1022" s="40"/>
      <c r="AJ1022" s="40"/>
      <c r="AK1022" s="40"/>
      <c r="AL1022" s="40"/>
      <c r="AM1022" s="40"/>
      <c r="AN1022" s="40"/>
      <c r="AO1022" s="40"/>
      <c r="AP1022" s="40"/>
      <c r="AQ1022" s="40"/>
      <c r="AR1022" s="40"/>
      <c r="AS1022" s="40"/>
      <c r="AT1022" s="40"/>
      <c r="AU1022" s="40"/>
      <c r="AV1022" s="40"/>
      <c r="AW1022" s="40"/>
      <c r="AX1022" s="40"/>
      <c r="AY1022" s="40"/>
      <c r="AZ1022" s="40"/>
      <c r="BA1022" s="40"/>
      <c r="BB1022" s="40"/>
      <c r="BC1022" s="40"/>
      <c r="BD1022" s="40"/>
      <c r="BE1022" s="40"/>
      <c r="BF1022" s="40"/>
      <c r="BG1022" s="40"/>
      <c r="BH1022" s="40"/>
      <c r="BI1022" s="40"/>
      <c r="BJ1022" s="40"/>
      <c r="BK1022" s="40"/>
      <c r="BL1022" s="40"/>
      <c r="BM1022" s="40"/>
      <c r="BN1022" s="40"/>
      <c r="BO1022" s="40"/>
      <c r="BP1022" s="40"/>
      <c r="BQ1022" s="40"/>
      <c r="BR1022" s="40"/>
      <c r="BS1022" s="40"/>
      <c r="BT1022" s="40"/>
      <c r="BU1022" s="40"/>
      <c r="BV1022" s="40"/>
      <c r="BW1022" s="40"/>
      <c r="BX1022" s="40"/>
      <c r="BY1022" s="40"/>
      <c r="BZ1022" s="40"/>
      <c r="CA1022" s="40"/>
      <c r="CB1022" s="40"/>
      <c r="CC1022" s="40"/>
      <c r="CD1022" s="40"/>
      <c r="CE1022" s="40"/>
      <c r="CF1022" s="40"/>
      <c r="CG1022" s="40"/>
      <c r="CH1022" s="40"/>
      <c r="CI1022" s="40"/>
      <c r="CJ1022" s="40"/>
      <c r="CK1022" s="40"/>
      <c r="CL1022" s="40"/>
      <c r="CM1022" s="40"/>
      <c r="CN1022" s="40"/>
      <c r="CO1022" s="40"/>
      <c r="CP1022" s="40"/>
      <c r="CQ1022" s="40"/>
      <c r="CR1022" s="40"/>
      <c r="CS1022" s="40"/>
      <c r="CT1022" s="40"/>
      <c r="CU1022" s="40"/>
      <c r="CV1022" s="40"/>
      <c r="CW1022" s="40"/>
      <c r="CX1022" s="40"/>
      <c r="CY1022" s="40"/>
      <c r="CZ1022" s="40"/>
      <c r="DA1022" s="40"/>
      <c r="DB1022" s="40"/>
      <c r="DC1022" s="40"/>
      <c r="DD1022" s="40"/>
      <c r="DE1022" s="40"/>
      <c r="DF1022" s="40"/>
      <c r="DG1022" s="40"/>
      <c r="DH1022" s="40"/>
      <c r="DI1022" s="40"/>
      <c r="DJ1022" s="40"/>
      <c r="DK1022" s="40"/>
      <c r="DL1022" s="40"/>
      <c r="DM1022" s="40"/>
      <c r="DN1022" s="40"/>
      <c r="DO1022" s="40"/>
      <c r="DP1022" s="40"/>
      <c r="DQ1022" s="40"/>
      <c r="DR1022" s="40"/>
      <c r="DS1022" s="40"/>
      <c r="DT1022" s="40"/>
      <c r="DU1022" s="40"/>
      <c r="DV1022" s="40"/>
      <c r="DW1022" s="40"/>
      <c r="DX1022" s="40"/>
      <c r="DY1022" s="40"/>
      <c r="DZ1022" s="40"/>
      <c r="EA1022" s="40"/>
      <c r="EB1022" s="40"/>
      <c r="EC1022" s="40"/>
      <c r="ED1022" s="40"/>
      <c r="EE1022" s="40"/>
      <c r="EF1022" s="40"/>
      <c r="EG1022" s="40"/>
      <c r="EH1022" s="40"/>
      <c r="EI1022" s="40"/>
      <c r="EJ1022" s="40"/>
      <c r="EK1022" s="40"/>
      <c r="EL1022" s="40"/>
      <c r="EM1022" s="40"/>
      <c r="EN1022" s="40"/>
      <c r="EO1022" s="40"/>
      <c r="EP1022" s="40"/>
      <c r="EQ1022" s="40"/>
      <c r="ER1022" s="40"/>
      <c r="ES1022" s="40"/>
      <c r="ET1022" s="40"/>
      <c r="EU1022" s="40"/>
      <c r="EV1022" s="40"/>
      <c r="EW1022" s="40"/>
      <c r="EX1022" s="40"/>
      <c r="EY1022" s="40"/>
      <c r="EZ1022" s="40"/>
      <c r="FA1022" s="40"/>
      <c r="FB1022" s="40"/>
      <c r="FC1022" s="40"/>
      <c r="FD1022" s="40"/>
      <c r="FE1022" s="40"/>
      <c r="FF1022" s="40"/>
      <c r="FG1022" s="40"/>
      <c r="FH1022" s="40"/>
      <c r="FI1022" s="40"/>
      <c r="FJ1022" s="40"/>
      <c r="FK1022" s="40"/>
      <c r="FL1022" s="40"/>
      <c r="FM1022" s="40"/>
      <c r="FN1022" s="40"/>
      <c r="FO1022" s="40"/>
      <c r="FP1022" s="40"/>
      <c r="FQ1022" s="40"/>
      <c r="FR1022" s="40"/>
      <c r="FS1022" s="40"/>
      <c r="FT1022" s="40"/>
      <c r="FU1022" s="40"/>
      <c r="FV1022" s="40"/>
      <c r="FW1022" s="40"/>
      <c r="FX1022" s="40"/>
      <c r="FY1022" s="40"/>
      <c r="FZ1022" s="40"/>
      <c r="GA1022" s="40"/>
      <c r="GB1022" s="40"/>
      <c r="GC1022" s="40"/>
      <c r="GD1022" s="40"/>
      <c r="GE1022" s="40"/>
      <c r="GF1022" s="40"/>
      <c r="GG1022" s="40"/>
      <c r="GH1022" s="40"/>
      <c r="GI1022" s="40"/>
      <c r="GJ1022" s="40"/>
      <c r="GK1022" s="40"/>
      <c r="GL1022" s="40"/>
      <c r="GM1022" s="40"/>
      <c r="GN1022" s="40"/>
      <c r="GO1022" s="40"/>
      <c r="GP1022" s="40"/>
      <c r="GQ1022" s="40"/>
      <c r="GR1022" s="40"/>
      <c r="GS1022" s="40"/>
      <c r="GT1022" s="40"/>
      <c r="GU1022" s="40"/>
      <c r="GV1022" s="40"/>
      <c r="GW1022" s="40"/>
      <c r="GX1022" s="40"/>
      <c r="GY1022" s="40"/>
      <c r="GZ1022" s="40"/>
      <c r="HA1022" s="40"/>
      <c r="HB1022" s="40"/>
      <c r="HC1022" s="40"/>
      <c r="HD1022" s="40"/>
      <c r="HE1022" s="40"/>
      <c r="HF1022" s="40"/>
      <c r="HG1022" s="40"/>
      <c r="HH1022" s="40"/>
      <c r="HI1022" s="40"/>
      <c r="HJ1022" s="40"/>
      <c r="HK1022" s="40"/>
      <c r="HL1022" s="40"/>
      <c r="HM1022" s="40"/>
      <c r="HN1022" s="40"/>
      <c r="HO1022" s="40"/>
      <c r="HP1022" s="40"/>
      <c r="HQ1022" s="40"/>
      <c r="HR1022" s="40"/>
      <c r="HS1022" s="40"/>
      <c r="HT1022" s="40"/>
      <c r="HU1022" s="40"/>
      <c r="HV1022" s="40"/>
      <c r="HW1022" s="40"/>
      <c r="HX1022" s="40"/>
      <c r="HY1022" s="40"/>
      <c r="HZ1022" s="40"/>
      <c r="IA1022" s="40"/>
      <c r="IB1022" s="39"/>
      <c r="IC1022" s="40"/>
      <c r="ID1022" s="40"/>
      <c r="IE1022" s="40"/>
      <c r="IF1022" s="40"/>
      <c r="IG1022" s="40"/>
      <c r="IH1022" s="40"/>
      <c r="II1022" s="40"/>
    </row>
    <row r="1023" spans="2:256" s="33" customFormat="1" ht="110.25" x14ac:dyDescent="0.25">
      <c r="B1023" s="177"/>
      <c r="C1023" s="34">
        <v>389</v>
      </c>
      <c r="D1023" s="18" t="s">
        <v>3138</v>
      </c>
      <c r="E1023" s="67" t="s">
        <v>1884</v>
      </c>
      <c r="F1023" s="18" t="s">
        <v>1260</v>
      </c>
      <c r="G1023" s="36" t="s">
        <v>1261</v>
      </c>
      <c r="H1023" s="37">
        <v>41071</v>
      </c>
      <c r="I1023" s="133">
        <f>369626</f>
        <v>369626</v>
      </c>
      <c r="J1023" s="38">
        <v>42149</v>
      </c>
      <c r="K1023" s="35" t="s">
        <v>2534</v>
      </c>
      <c r="L1023" s="39"/>
      <c r="M1023" s="39"/>
      <c r="N1023" s="39"/>
      <c r="O1023" s="39"/>
      <c r="P1023" s="39"/>
      <c r="Q1023" s="39"/>
      <c r="R1023" s="39"/>
      <c r="S1023" s="39"/>
      <c r="T1023" s="39"/>
      <c r="U1023" s="39"/>
      <c r="V1023" s="39"/>
      <c r="W1023" s="39"/>
      <c r="X1023" s="39"/>
      <c r="Y1023" s="39"/>
      <c r="Z1023" s="39"/>
      <c r="AA1023" s="39"/>
      <c r="AB1023" s="39"/>
      <c r="AC1023" s="39"/>
      <c r="AD1023" s="39"/>
      <c r="AE1023" s="39"/>
      <c r="AF1023" s="39"/>
      <c r="AG1023" s="39"/>
      <c r="AH1023" s="39"/>
      <c r="AI1023" s="39"/>
      <c r="AJ1023" s="39"/>
      <c r="AK1023" s="39"/>
      <c r="AL1023" s="39"/>
      <c r="AM1023" s="39"/>
      <c r="AN1023" s="39"/>
      <c r="AO1023" s="39"/>
      <c r="AP1023" s="39"/>
      <c r="AQ1023" s="39"/>
      <c r="AR1023" s="39"/>
      <c r="AS1023" s="39"/>
      <c r="AT1023" s="39"/>
      <c r="AU1023" s="39"/>
      <c r="AV1023" s="39"/>
      <c r="AW1023" s="39"/>
      <c r="AX1023" s="39"/>
      <c r="AY1023" s="39"/>
      <c r="AZ1023" s="39"/>
      <c r="BA1023" s="39"/>
      <c r="BB1023" s="39"/>
      <c r="BC1023" s="39"/>
      <c r="BD1023" s="39"/>
      <c r="BE1023" s="39"/>
      <c r="BF1023" s="39"/>
      <c r="BG1023" s="39"/>
      <c r="BH1023" s="39"/>
      <c r="BI1023" s="39"/>
      <c r="BJ1023" s="39"/>
      <c r="BK1023" s="39"/>
      <c r="BL1023" s="39"/>
      <c r="BM1023" s="39"/>
      <c r="BN1023" s="39"/>
      <c r="BO1023" s="39"/>
      <c r="BP1023" s="39"/>
      <c r="BQ1023" s="39"/>
      <c r="BR1023" s="39"/>
      <c r="BS1023" s="39"/>
      <c r="BT1023" s="39"/>
      <c r="BU1023" s="39"/>
      <c r="BV1023" s="39"/>
      <c r="BW1023" s="39"/>
      <c r="BX1023" s="39"/>
      <c r="BY1023" s="39"/>
      <c r="BZ1023" s="39"/>
      <c r="CA1023" s="39"/>
      <c r="CB1023" s="39"/>
      <c r="CC1023" s="39"/>
      <c r="CD1023" s="39"/>
      <c r="CE1023" s="39"/>
      <c r="CF1023" s="39"/>
      <c r="CG1023" s="39"/>
      <c r="CH1023" s="39"/>
      <c r="CI1023" s="39"/>
      <c r="CJ1023" s="39"/>
      <c r="CK1023" s="39"/>
      <c r="CL1023" s="39"/>
      <c r="CM1023" s="39"/>
      <c r="CN1023" s="39"/>
      <c r="CO1023" s="39"/>
      <c r="CP1023" s="39"/>
      <c r="CQ1023" s="39"/>
      <c r="CR1023" s="39"/>
      <c r="CS1023" s="39"/>
      <c r="CT1023" s="39"/>
      <c r="CU1023" s="39"/>
      <c r="CV1023" s="39"/>
      <c r="CW1023" s="39"/>
      <c r="CX1023" s="39"/>
      <c r="CY1023" s="39"/>
      <c r="CZ1023" s="39"/>
      <c r="DA1023" s="39"/>
      <c r="DB1023" s="39"/>
      <c r="DC1023" s="39"/>
      <c r="DD1023" s="39"/>
      <c r="DE1023" s="39"/>
      <c r="DF1023" s="39"/>
      <c r="DG1023" s="39"/>
      <c r="DH1023" s="39"/>
      <c r="DI1023" s="39"/>
      <c r="DJ1023" s="39"/>
      <c r="DK1023" s="39"/>
      <c r="DL1023" s="39"/>
      <c r="DM1023" s="39"/>
      <c r="DN1023" s="39"/>
      <c r="DO1023" s="39"/>
      <c r="DP1023" s="39"/>
      <c r="DQ1023" s="39"/>
      <c r="DR1023" s="39"/>
      <c r="DS1023" s="39"/>
      <c r="DT1023" s="39"/>
      <c r="DU1023" s="39"/>
      <c r="DV1023" s="39"/>
      <c r="DW1023" s="39"/>
      <c r="DX1023" s="39"/>
      <c r="DY1023" s="39"/>
      <c r="DZ1023" s="39"/>
      <c r="EA1023" s="39"/>
      <c r="EB1023" s="39"/>
      <c r="EC1023" s="39"/>
      <c r="ED1023" s="39"/>
      <c r="EE1023" s="39"/>
      <c r="EF1023" s="39"/>
      <c r="EG1023" s="39"/>
      <c r="EH1023" s="39"/>
      <c r="EI1023" s="39"/>
      <c r="EJ1023" s="39"/>
      <c r="EK1023" s="39"/>
      <c r="EL1023" s="39"/>
      <c r="EM1023" s="39"/>
      <c r="EN1023" s="39"/>
      <c r="EO1023" s="39"/>
      <c r="EP1023" s="39"/>
      <c r="EQ1023" s="39"/>
      <c r="ER1023" s="39"/>
      <c r="ES1023" s="39"/>
      <c r="ET1023" s="39"/>
      <c r="EU1023" s="39"/>
      <c r="EV1023" s="39"/>
      <c r="EW1023" s="39"/>
      <c r="EX1023" s="39"/>
      <c r="EY1023" s="39"/>
      <c r="EZ1023" s="39"/>
      <c r="FA1023" s="39"/>
      <c r="FB1023" s="39"/>
      <c r="FC1023" s="39"/>
      <c r="FD1023" s="39"/>
      <c r="FE1023" s="39"/>
      <c r="FF1023" s="39"/>
      <c r="FG1023" s="39"/>
      <c r="FH1023" s="39"/>
      <c r="FI1023" s="39"/>
      <c r="FJ1023" s="39"/>
      <c r="FK1023" s="39"/>
      <c r="FL1023" s="39"/>
      <c r="FM1023" s="39"/>
      <c r="FN1023" s="39"/>
      <c r="FO1023" s="39"/>
      <c r="FP1023" s="39"/>
      <c r="FQ1023" s="39"/>
      <c r="FR1023" s="39"/>
      <c r="FS1023" s="39"/>
      <c r="FT1023" s="39"/>
      <c r="FU1023" s="39"/>
      <c r="FV1023" s="39"/>
      <c r="FW1023" s="39"/>
      <c r="FX1023" s="39"/>
      <c r="FY1023" s="39"/>
      <c r="FZ1023" s="39"/>
      <c r="GA1023" s="39"/>
      <c r="GB1023" s="39"/>
      <c r="GC1023" s="39"/>
      <c r="GD1023" s="39"/>
      <c r="GE1023" s="39"/>
      <c r="GF1023" s="39"/>
      <c r="GG1023" s="39"/>
      <c r="GH1023" s="39"/>
      <c r="GI1023" s="39"/>
      <c r="GJ1023" s="39"/>
      <c r="GK1023" s="39"/>
      <c r="GL1023" s="39"/>
      <c r="GM1023" s="39"/>
      <c r="GN1023" s="39"/>
      <c r="GO1023" s="39"/>
      <c r="GP1023" s="39"/>
      <c r="GQ1023" s="39"/>
      <c r="GR1023" s="39"/>
      <c r="GS1023" s="39"/>
      <c r="GT1023" s="39"/>
      <c r="GU1023" s="39"/>
      <c r="GV1023" s="39"/>
      <c r="GW1023" s="39"/>
      <c r="GX1023" s="39"/>
      <c r="GY1023" s="39"/>
      <c r="GZ1023" s="39"/>
      <c r="HA1023" s="39"/>
      <c r="HB1023" s="39"/>
      <c r="HC1023" s="39"/>
      <c r="HD1023" s="39"/>
      <c r="HE1023" s="39"/>
      <c r="HF1023" s="39"/>
      <c r="HG1023" s="39"/>
      <c r="HH1023" s="39"/>
      <c r="HI1023" s="39"/>
      <c r="HJ1023" s="39"/>
      <c r="HK1023" s="39"/>
      <c r="HL1023" s="39"/>
      <c r="HM1023" s="39"/>
      <c r="HN1023" s="39"/>
      <c r="HO1023" s="39"/>
      <c r="HP1023" s="39"/>
      <c r="HQ1023" s="39"/>
      <c r="HR1023" s="39"/>
      <c r="HS1023" s="39"/>
      <c r="HT1023" s="39"/>
      <c r="HU1023" s="39"/>
      <c r="HV1023" s="39"/>
      <c r="HW1023" s="39"/>
      <c r="HX1023" s="39"/>
      <c r="HY1023" s="39"/>
      <c r="HZ1023" s="39"/>
      <c r="IA1023" s="39"/>
      <c r="IB1023" s="44"/>
      <c r="IC1023" s="40"/>
      <c r="ID1023" s="40"/>
      <c r="IE1023" s="40"/>
      <c r="IF1023" s="40"/>
      <c r="IG1023" s="40"/>
      <c r="IH1023" s="40"/>
      <c r="II1023" s="40"/>
      <c r="IJ1023" s="40"/>
      <c r="IK1023" s="40"/>
      <c r="IL1023" s="40"/>
      <c r="IM1023" s="40"/>
      <c r="IN1023" s="40"/>
      <c r="IO1023" s="40"/>
      <c r="IP1023" s="40"/>
      <c r="IQ1023" s="40"/>
      <c r="IR1023" s="40"/>
      <c r="IS1023" s="40"/>
      <c r="IT1023" s="40"/>
      <c r="IU1023" s="40"/>
      <c r="IV1023" s="40"/>
    </row>
    <row r="1024" spans="2:256" s="33" customFormat="1" x14ac:dyDescent="0.25">
      <c r="B1024" s="177"/>
      <c r="C1024" s="34"/>
      <c r="D1024" s="93"/>
      <c r="E1024" s="80"/>
      <c r="F1024" s="18"/>
      <c r="G1024" s="36"/>
      <c r="H1024" s="37"/>
      <c r="I1024" s="133"/>
      <c r="J1024" s="38"/>
      <c r="K1024" s="35"/>
      <c r="L1024" s="39"/>
      <c r="M1024" s="39"/>
      <c r="N1024" s="39"/>
      <c r="O1024" s="39"/>
      <c r="P1024" s="39"/>
      <c r="Q1024" s="39"/>
      <c r="R1024" s="39"/>
      <c r="S1024" s="39"/>
      <c r="T1024" s="39"/>
      <c r="U1024" s="39"/>
      <c r="V1024" s="39"/>
      <c r="W1024" s="39"/>
      <c r="X1024" s="39"/>
      <c r="Y1024" s="39"/>
      <c r="Z1024" s="39"/>
      <c r="AA1024" s="39"/>
      <c r="AB1024" s="39"/>
      <c r="AC1024" s="39"/>
      <c r="AD1024" s="39"/>
      <c r="AE1024" s="39"/>
      <c r="AF1024" s="39"/>
      <c r="AG1024" s="39"/>
      <c r="AH1024" s="39"/>
      <c r="AI1024" s="39"/>
      <c r="AJ1024" s="39"/>
      <c r="AK1024" s="39"/>
      <c r="AL1024" s="39"/>
      <c r="AM1024" s="39"/>
      <c r="AN1024" s="39"/>
      <c r="AO1024" s="39"/>
      <c r="AP1024" s="39"/>
      <c r="AQ1024" s="39"/>
      <c r="AR1024" s="39"/>
      <c r="AS1024" s="39"/>
      <c r="AT1024" s="39"/>
      <c r="AU1024" s="39"/>
      <c r="AV1024" s="39"/>
      <c r="AW1024" s="39"/>
      <c r="AX1024" s="39"/>
      <c r="AY1024" s="39"/>
      <c r="AZ1024" s="39"/>
      <c r="BA1024" s="39"/>
      <c r="BB1024" s="39"/>
      <c r="BC1024" s="39"/>
      <c r="BD1024" s="39"/>
      <c r="BE1024" s="39"/>
      <c r="BF1024" s="39"/>
      <c r="BG1024" s="39"/>
      <c r="BH1024" s="39"/>
      <c r="BI1024" s="39"/>
      <c r="BJ1024" s="39"/>
      <c r="BK1024" s="39"/>
      <c r="BL1024" s="39"/>
      <c r="BM1024" s="39"/>
      <c r="BN1024" s="39"/>
      <c r="BO1024" s="39"/>
      <c r="BP1024" s="39"/>
      <c r="BQ1024" s="39"/>
      <c r="BR1024" s="39"/>
      <c r="BS1024" s="39"/>
      <c r="BT1024" s="39"/>
      <c r="BU1024" s="39"/>
      <c r="BV1024" s="39"/>
      <c r="BW1024" s="39"/>
      <c r="BX1024" s="39"/>
      <c r="BY1024" s="39"/>
      <c r="BZ1024" s="39"/>
      <c r="CA1024" s="39"/>
      <c r="CB1024" s="39"/>
      <c r="CC1024" s="39"/>
      <c r="CD1024" s="39"/>
      <c r="CE1024" s="39"/>
      <c r="CF1024" s="39"/>
      <c r="CG1024" s="39"/>
      <c r="CH1024" s="39"/>
      <c r="CI1024" s="39"/>
      <c r="CJ1024" s="39"/>
      <c r="CK1024" s="39"/>
      <c r="CL1024" s="39"/>
      <c r="CM1024" s="39"/>
      <c r="CN1024" s="39"/>
      <c r="CO1024" s="39"/>
      <c r="CP1024" s="39"/>
      <c r="CQ1024" s="39"/>
      <c r="CR1024" s="39"/>
      <c r="CS1024" s="39"/>
      <c r="CT1024" s="39"/>
      <c r="CU1024" s="39"/>
      <c r="CV1024" s="39"/>
      <c r="CW1024" s="39"/>
      <c r="CX1024" s="39"/>
      <c r="CY1024" s="39"/>
      <c r="CZ1024" s="39"/>
      <c r="DA1024" s="39"/>
      <c r="DB1024" s="39"/>
      <c r="DC1024" s="39"/>
      <c r="DD1024" s="39"/>
      <c r="DE1024" s="39"/>
      <c r="DF1024" s="39"/>
      <c r="DG1024" s="39"/>
      <c r="DH1024" s="39"/>
      <c r="DI1024" s="39"/>
      <c r="DJ1024" s="39"/>
      <c r="DK1024" s="39"/>
      <c r="DL1024" s="39"/>
      <c r="DM1024" s="39"/>
      <c r="DN1024" s="39"/>
      <c r="DO1024" s="39"/>
      <c r="DP1024" s="39"/>
      <c r="DQ1024" s="39"/>
      <c r="DR1024" s="39"/>
      <c r="DS1024" s="39"/>
      <c r="DT1024" s="39"/>
      <c r="DU1024" s="39"/>
      <c r="DV1024" s="39"/>
      <c r="DW1024" s="39"/>
      <c r="DX1024" s="39"/>
      <c r="DY1024" s="39"/>
      <c r="DZ1024" s="39"/>
      <c r="EA1024" s="39"/>
      <c r="EB1024" s="39"/>
      <c r="EC1024" s="39"/>
      <c r="ED1024" s="39"/>
      <c r="EE1024" s="39"/>
      <c r="EF1024" s="39"/>
      <c r="EG1024" s="39"/>
      <c r="EH1024" s="39"/>
      <c r="EI1024" s="39"/>
      <c r="EJ1024" s="39"/>
      <c r="EK1024" s="39"/>
      <c r="EL1024" s="39"/>
      <c r="EM1024" s="39"/>
      <c r="EN1024" s="39"/>
      <c r="EO1024" s="39"/>
      <c r="EP1024" s="39"/>
      <c r="EQ1024" s="39"/>
      <c r="ER1024" s="39"/>
      <c r="ES1024" s="39"/>
      <c r="ET1024" s="39"/>
      <c r="EU1024" s="39"/>
      <c r="EV1024" s="39"/>
      <c r="EW1024" s="39"/>
      <c r="EX1024" s="39"/>
      <c r="EY1024" s="39"/>
      <c r="EZ1024" s="39"/>
      <c r="FA1024" s="39"/>
      <c r="FB1024" s="39"/>
      <c r="FC1024" s="39"/>
      <c r="FD1024" s="39"/>
      <c r="FE1024" s="39"/>
      <c r="FF1024" s="39"/>
      <c r="FG1024" s="39"/>
      <c r="FH1024" s="39"/>
      <c r="FI1024" s="39"/>
      <c r="FJ1024" s="39"/>
      <c r="FK1024" s="39"/>
      <c r="FL1024" s="39"/>
      <c r="FM1024" s="39"/>
      <c r="FN1024" s="39"/>
      <c r="FO1024" s="39"/>
      <c r="FP1024" s="39"/>
      <c r="FQ1024" s="39"/>
      <c r="FR1024" s="39"/>
      <c r="FS1024" s="39"/>
      <c r="FT1024" s="39"/>
      <c r="FU1024" s="39"/>
      <c r="FV1024" s="39"/>
      <c r="FW1024" s="39"/>
      <c r="FX1024" s="39"/>
      <c r="FY1024" s="39"/>
      <c r="FZ1024" s="39"/>
      <c r="GA1024" s="39"/>
      <c r="GB1024" s="39"/>
      <c r="GC1024" s="39"/>
      <c r="GD1024" s="39"/>
      <c r="GE1024" s="39"/>
      <c r="GF1024" s="39"/>
      <c r="GG1024" s="39"/>
      <c r="GH1024" s="39"/>
      <c r="GI1024" s="39"/>
      <c r="GJ1024" s="39"/>
      <c r="GK1024" s="39"/>
      <c r="GL1024" s="39"/>
      <c r="GM1024" s="39"/>
      <c r="GN1024" s="39"/>
      <c r="GO1024" s="39"/>
      <c r="GP1024" s="39"/>
      <c r="GQ1024" s="39"/>
      <c r="GR1024" s="39"/>
      <c r="GS1024" s="39"/>
      <c r="GT1024" s="39"/>
      <c r="GU1024" s="39"/>
      <c r="GV1024" s="39"/>
      <c r="GW1024" s="39"/>
      <c r="GX1024" s="39"/>
      <c r="GY1024" s="39"/>
      <c r="GZ1024" s="39"/>
      <c r="HA1024" s="39"/>
      <c r="HB1024" s="39"/>
      <c r="HC1024" s="39"/>
      <c r="HD1024" s="39"/>
      <c r="HE1024" s="39"/>
      <c r="HF1024" s="39"/>
      <c r="HG1024" s="39"/>
      <c r="HH1024" s="39"/>
      <c r="HI1024" s="39"/>
      <c r="HJ1024" s="39"/>
      <c r="HK1024" s="39"/>
      <c r="HL1024" s="39"/>
      <c r="HM1024" s="39"/>
      <c r="HN1024" s="39"/>
      <c r="HO1024" s="39"/>
      <c r="HP1024" s="39"/>
      <c r="HQ1024" s="39"/>
      <c r="HR1024" s="39"/>
      <c r="HS1024" s="39"/>
      <c r="HT1024" s="39"/>
      <c r="HU1024" s="39"/>
      <c r="HV1024" s="39"/>
      <c r="HW1024" s="39"/>
      <c r="HX1024" s="39"/>
      <c r="HY1024" s="39"/>
      <c r="HZ1024" s="39"/>
      <c r="IA1024" s="39"/>
      <c r="IB1024" s="44"/>
      <c r="IC1024" s="40"/>
      <c r="ID1024" s="40"/>
      <c r="IE1024" s="40"/>
      <c r="IF1024" s="40"/>
      <c r="IG1024" s="40"/>
      <c r="IH1024" s="40"/>
      <c r="II1024" s="40"/>
      <c r="IJ1024" s="40"/>
      <c r="IK1024" s="40"/>
      <c r="IL1024" s="40"/>
      <c r="IM1024" s="40"/>
      <c r="IN1024" s="40"/>
      <c r="IO1024" s="40"/>
      <c r="IP1024" s="40"/>
      <c r="IQ1024" s="40"/>
      <c r="IR1024" s="40"/>
      <c r="IS1024" s="40"/>
      <c r="IT1024" s="40"/>
      <c r="IU1024" s="40"/>
      <c r="IV1024" s="40"/>
    </row>
    <row r="1025" spans="2:256" s="33" customFormat="1" ht="63" x14ac:dyDescent="0.25">
      <c r="B1025" s="177"/>
      <c r="C1025" s="8">
        <v>390</v>
      </c>
      <c r="D1025" s="13" t="s">
        <v>3216</v>
      </c>
      <c r="E1025" s="13" t="s">
        <v>999</v>
      </c>
      <c r="F1025" s="13" t="s">
        <v>1000</v>
      </c>
      <c r="G1025" s="11" t="s">
        <v>4474</v>
      </c>
      <c r="H1025" s="114">
        <v>41732</v>
      </c>
      <c r="I1025" s="147">
        <f>143774.8</f>
        <v>143774.79999999999</v>
      </c>
      <c r="J1025" s="80"/>
      <c r="K1025" s="113" t="s">
        <v>1001</v>
      </c>
      <c r="L1025" s="39"/>
      <c r="M1025" s="39"/>
      <c r="N1025" s="39"/>
      <c r="O1025" s="39"/>
      <c r="P1025" s="39"/>
      <c r="Q1025" s="39"/>
      <c r="R1025" s="39"/>
      <c r="S1025" s="39"/>
      <c r="T1025" s="39"/>
      <c r="U1025" s="39"/>
      <c r="V1025" s="39"/>
      <c r="W1025" s="39"/>
      <c r="X1025" s="39"/>
      <c r="Y1025" s="39"/>
      <c r="Z1025" s="39"/>
      <c r="AA1025" s="39"/>
      <c r="AB1025" s="39"/>
      <c r="AC1025" s="39"/>
      <c r="AD1025" s="39"/>
      <c r="AE1025" s="39"/>
      <c r="AF1025" s="39"/>
      <c r="AG1025" s="39"/>
      <c r="AH1025" s="39"/>
      <c r="AI1025" s="39"/>
      <c r="AJ1025" s="39"/>
      <c r="AK1025" s="39"/>
      <c r="AL1025" s="39"/>
      <c r="AM1025" s="39"/>
      <c r="AN1025" s="39"/>
      <c r="AO1025" s="39"/>
      <c r="AP1025" s="39"/>
      <c r="AQ1025" s="39"/>
      <c r="AR1025" s="39"/>
      <c r="AS1025" s="39"/>
      <c r="AT1025" s="39"/>
      <c r="AU1025" s="39"/>
      <c r="AV1025" s="39"/>
      <c r="AW1025" s="39"/>
      <c r="AX1025" s="39"/>
      <c r="AY1025" s="39"/>
      <c r="AZ1025" s="39"/>
      <c r="BA1025" s="39"/>
      <c r="BB1025" s="39"/>
      <c r="BC1025" s="39"/>
      <c r="BD1025" s="39"/>
      <c r="BE1025" s="39"/>
      <c r="BF1025" s="39"/>
      <c r="BG1025" s="39"/>
      <c r="BH1025" s="39"/>
      <c r="BI1025" s="39"/>
      <c r="BJ1025" s="39"/>
      <c r="BK1025" s="39"/>
      <c r="BL1025" s="39"/>
      <c r="BM1025" s="39"/>
      <c r="BN1025" s="39"/>
      <c r="BO1025" s="39"/>
      <c r="BP1025" s="39"/>
      <c r="BQ1025" s="39"/>
      <c r="BR1025" s="39"/>
      <c r="BS1025" s="39"/>
      <c r="BT1025" s="39"/>
      <c r="BU1025" s="39"/>
      <c r="BV1025" s="39"/>
      <c r="BW1025" s="39"/>
      <c r="BX1025" s="39"/>
      <c r="BY1025" s="39"/>
      <c r="BZ1025" s="39"/>
      <c r="CA1025" s="39"/>
      <c r="CB1025" s="39"/>
      <c r="CC1025" s="39"/>
      <c r="CD1025" s="39"/>
      <c r="CE1025" s="39"/>
      <c r="CF1025" s="39"/>
      <c r="CG1025" s="39"/>
      <c r="CH1025" s="39"/>
      <c r="CI1025" s="39"/>
      <c r="CJ1025" s="39"/>
      <c r="CK1025" s="39"/>
      <c r="CL1025" s="39"/>
      <c r="CM1025" s="39"/>
      <c r="CN1025" s="39"/>
      <c r="CO1025" s="39"/>
      <c r="CP1025" s="39"/>
      <c r="CQ1025" s="39"/>
      <c r="CR1025" s="39"/>
      <c r="CS1025" s="39"/>
      <c r="CT1025" s="39"/>
      <c r="CU1025" s="39"/>
      <c r="CV1025" s="39"/>
      <c r="CW1025" s="39"/>
      <c r="CX1025" s="39"/>
      <c r="CY1025" s="39"/>
      <c r="CZ1025" s="39"/>
      <c r="DA1025" s="39"/>
      <c r="DB1025" s="39"/>
      <c r="DC1025" s="39"/>
      <c r="DD1025" s="39"/>
      <c r="DE1025" s="39"/>
      <c r="DF1025" s="39"/>
      <c r="DG1025" s="39"/>
      <c r="DH1025" s="39"/>
      <c r="DI1025" s="39"/>
      <c r="DJ1025" s="39"/>
      <c r="DK1025" s="39"/>
      <c r="DL1025" s="39"/>
      <c r="DM1025" s="39"/>
      <c r="DN1025" s="39"/>
      <c r="DO1025" s="39"/>
      <c r="DP1025" s="39"/>
      <c r="DQ1025" s="39"/>
      <c r="DR1025" s="39"/>
      <c r="DS1025" s="39"/>
      <c r="DT1025" s="39"/>
      <c r="DU1025" s="39"/>
      <c r="DV1025" s="39"/>
      <c r="DW1025" s="39"/>
      <c r="DX1025" s="39"/>
      <c r="DY1025" s="39"/>
      <c r="DZ1025" s="39"/>
      <c r="EA1025" s="39"/>
      <c r="EB1025" s="39"/>
      <c r="EC1025" s="39"/>
      <c r="ED1025" s="39"/>
      <c r="EE1025" s="39"/>
      <c r="EF1025" s="39"/>
      <c r="EG1025" s="39"/>
      <c r="EH1025" s="39"/>
      <c r="EI1025" s="39"/>
      <c r="EJ1025" s="39"/>
      <c r="EK1025" s="39"/>
      <c r="EL1025" s="39"/>
      <c r="EM1025" s="39"/>
      <c r="EN1025" s="39"/>
      <c r="EO1025" s="39"/>
      <c r="EP1025" s="39"/>
      <c r="EQ1025" s="39"/>
      <c r="ER1025" s="39"/>
      <c r="ES1025" s="39"/>
      <c r="ET1025" s="39"/>
      <c r="EU1025" s="39"/>
      <c r="EV1025" s="39"/>
      <c r="EW1025" s="39"/>
      <c r="EX1025" s="39"/>
      <c r="EY1025" s="39"/>
      <c r="EZ1025" s="39"/>
      <c r="FA1025" s="39"/>
      <c r="FB1025" s="39"/>
      <c r="FC1025" s="39"/>
      <c r="FD1025" s="39"/>
      <c r="FE1025" s="39"/>
      <c r="FF1025" s="39"/>
      <c r="FG1025" s="39"/>
      <c r="FH1025" s="39"/>
      <c r="FI1025" s="39"/>
      <c r="FJ1025" s="39"/>
      <c r="FK1025" s="39"/>
      <c r="FL1025" s="39"/>
      <c r="FM1025" s="39"/>
      <c r="FN1025" s="39"/>
      <c r="FO1025" s="39"/>
      <c r="FP1025" s="39"/>
      <c r="FQ1025" s="39"/>
      <c r="FR1025" s="39"/>
      <c r="FS1025" s="39"/>
      <c r="FT1025" s="39"/>
      <c r="FU1025" s="39"/>
      <c r="FV1025" s="39"/>
      <c r="FW1025" s="39"/>
      <c r="FX1025" s="39"/>
      <c r="FY1025" s="39"/>
      <c r="FZ1025" s="39"/>
      <c r="GA1025" s="39"/>
      <c r="GB1025" s="39"/>
      <c r="GC1025" s="39"/>
      <c r="GD1025" s="39"/>
      <c r="GE1025" s="39"/>
      <c r="GF1025" s="39"/>
      <c r="GG1025" s="39"/>
      <c r="GH1025" s="39"/>
      <c r="GI1025" s="39"/>
      <c r="GJ1025" s="39"/>
      <c r="GK1025" s="39"/>
      <c r="GL1025" s="39"/>
      <c r="GM1025" s="39"/>
      <c r="GN1025" s="39"/>
      <c r="GO1025" s="39"/>
      <c r="GP1025" s="39"/>
      <c r="GQ1025" s="39"/>
      <c r="GR1025" s="39"/>
      <c r="GS1025" s="39"/>
      <c r="GT1025" s="39"/>
      <c r="GU1025" s="39"/>
      <c r="GV1025" s="39"/>
      <c r="GW1025" s="39"/>
      <c r="GX1025" s="39"/>
      <c r="GY1025" s="39"/>
      <c r="GZ1025" s="39"/>
      <c r="HA1025" s="39"/>
      <c r="HB1025" s="39"/>
      <c r="HC1025" s="39"/>
      <c r="HD1025" s="39"/>
      <c r="HE1025" s="39"/>
      <c r="HF1025" s="39"/>
      <c r="HG1025" s="39"/>
      <c r="HH1025" s="39"/>
      <c r="HI1025" s="39"/>
      <c r="HJ1025" s="39"/>
      <c r="HK1025" s="39"/>
      <c r="HL1025" s="39"/>
      <c r="HM1025" s="39"/>
      <c r="HN1025" s="39"/>
      <c r="HO1025" s="39"/>
      <c r="HP1025" s="39"/>
      <c r="HQ1025" s="39"/>
      <c r="HR1025" s="39"/>
      <c r="HS1025" s="39"/>
      <c r="HT1025" s="39"/>
      <c r="HU1025" s="39"/>
      <c r="HV1025" s="39"/>
      <c r="HW1025" s="39"/>
      <c r="HX1025" s="39"/>
      <c r="HY1025" s="39"/>
      <c r="HZ1025" s="39"/>
      <c r="IA1025" s="39"/>
      <c r="IB1025" s="44"/>
      <c r="IC1025" s="40"/>
      <c r="ID1025" s="40"/>
      <c r="IE1025" s="40"/>
      <c r="IF1025" s="40"/>
      <c r="IG1025" s="40"/>
      <c r="IH1025" s="40"/>
      <c r="II1025" s="40"/>
      <c r="IJ1025" s="40"/>
      <c r="IK1025" s="40"/>
      <c r="IL1025" s="40"/>
      <c r="IM1025" s="40"/>
      <c r="IN1025" s="40"/>
      <c r="IO1025" s="40"/>
      <c r="IP1025" s="40"/>
      <c r="IQ1025" s="40"/>
      <c r="IR1025" s="40"/>
      <c r="IS1025" s="40"/>
      <c r="IT1025" s="40"/>
      <c r="IU1025" s="40"/>
      <c r="IV1025" s="40"/>
    </row>
    <row r="1026" spans="2:256" s="33" customFormat="1" ht="63" x14ac:dyDescent="0.25">
      <c r="B1026" s="177"/>
      <c r="C1026" s="8">
        <f>C1025+1</f>
        <v>391</v>
      </c>
      <c r="D1026" s="13" t="s">
        <v>3217</v>
      </c>
      <c r="E1026" s="13" t="s">
        <v>1002</v>
      </c>
      <c r="F1026" s="13" t="s">
        <v>1000</v>
      </c>
      <c r="G1026" s="11" t="s">
        <v>4480</v>
      </c>
      <c r="H1026" s="114">
        <v>41752</v>
      </c>
      <c r="I1026" s="147">
        <v>336364.02</v>
      </c>
      <c r="J1026" s="80"/>
      <c r="K1026" s="113" t="s">
        <v>1003</v>
      </c>
      <c r="L1026" s="39"/>
      <c r="M1026" s="39"/>
      <c r="N1026" s="39"/>
      <c r="O1026" s="39"/>
      <c r="P1026" s="39"/>
      <c r="Q1026" s="39"/>
      <c r="R1026" s="39"/>
      <c r="S1026" s="39"/>
      <c r="T1026" s="39"/>
      <c r="U1026" s="39"/>
      <c r="V1026" s="39"/>
      <c r="W1026" s="39"/>
      <c r="X1026" s="39"/>
      <c r="Y1026" s="39"/>
      <c r="Z1026" s="39"/>
      <c r="AA1026" s="39"/>
      <c r="AB1026" s="39"/>
      <c r="AC1026" s="39"/>
      <c r="AD1026" s="39"/>
      <c r="AE1026" s="39"/>
      <c r="AF1026" s="39"/>
      <c r="AG1026" s="39"/>
      <c r="AH1026" s="39"/>
      <c r="AI1026" s="39"/>
      <c r="AJ1026" s="39"/>
      <c r="AK1026" s="39"/>
      <c r="AL1026" s="39"/>
      <c r="AM1026" s="39"/>
      <c r="AN1026" s="39"/>
      <c r="AO1026" s="39"/>
      <c r="AP1026" s="39"/>
      <c r="AQ1026" s="39"/>
      <c r="AR1026" s="39"/>
      <c r="AS1026" s="39"/>
      <c r="AT1026" s="39"/>
      <c r="AU1026" s="39"/>
      <c r="AV1026" s="39"/>
      <c r="AW1026" s="39"/>
      <c r="AX1026" s="39"/>
      <c r="AY1026" s="39"/>
      <c r="AZ1026" s="39"/>
      <c r="BA1026" s="39"/>
      <c r="BB1026" s="39"/>
      <c r="BC1026" s="39"/>
      <c r="BD1026" s="39"/>
      <c r="BE1026" s="39"/>
      <c r="BF1026" s="39"/>
      <c r="BG1026" s="39"/>
      <c r="BH1026" s="39"/>
      <c r="BI1026" s="39"/>
      <c r="BJ1026" s="39"/>
      <c r="BK1026" s="39"/>
      <c r="BL1026" s="39"/>
      <c r="BM1026" s="39"/>
      <c r="BN1026" s="39"/>
      <c r="BO1026" s="39"/>
      <c r="BP1026" s="39"/>
      <c r="BQ1026" s="39"/>
      <c r="BR1026" s="39"/>
      <c r="BS1026" s="39"/>
      <c r="BT1026" s="39"/>
      <c r="BU1026" s="39"/>
      <c r="BV1026" s="39"/>
      <c r="BW1026" s="39"/>
      <c r="BX1026" s="39"/>
      <c r="BY1026" s="39"/>
      <c r="BZ1026" s="39"/>
      <c r="CA1026" s="39"/>
      <c r="CB1026" s="39"/>
      <c r="CC1026" s="39"/>
      <c r="CD1026" s="39"/>
      <c r="CE1026" s="39"/>
      <c r="CF1026" s="39"/>
      <c r="CG1026" s="39"/>
      <c r="CH1026" s="39"/>
      <c r="CI1026" s="39"/>
      <c r="CJ1026" s="39"/>
      <c r="CK1026" s="39"/>
      <c r="CL1026" s="39"/>
      <c r="CM1026" s="39"/>
      <c r="CN1026" s="39"/>
      <c r="CO1026" s="39"/>
      <c r="CP1026" s="39"/>
      <c r="CQ1026" s="39"/>
      <c r="CR1026" s="39"/>
      <c r="CS1026" s="39"/>
      <c r="CT1026" s="39"/>
      <c r="CU1026" s="39"/>
      <c r="CV1026" s="39"/>
      <c r="CW1026" s="39"/>
      <c r="CX1026" s="39"/>
      <c r="CY1026" s="39"/>
      <c r="CZ1026" s="39"/>
      <c r="DA1026" s="39"/>
      <c r="DB1026" s="39"/>
      <c r="DC1026" s="39"/>
      <c r="DD1026" s="39"/>
      <c r="DE1026" s="39"/>
      <c r="DF1026" s="39"/>
      <c r="DG1026" s="39"/>
      <c r="DH1026" s="39"/>
      <c r="DI1026" s="39"/>
      <c r="DJ1026" s="39"/>
      <c r="DK1026" s="39"/>
      <c r="DL1026" s="39"/>
      <c r="DM1026" s="39"/>
      <c r="DN1026" s="39"/>
      <c r="DO1026" s="39"/>
      <c r="DP1026" s="39"/>
      <c r="DQ1026" s="39"/>
      <c r="DR1026" s="39"/>
      <c r="DS1026" s="39"/>
      <c r="DT1026" s="39"/>
      <c r="DU1026" s="39"/>
      <c r="DV1026" s="39"/>
      <c r="DW1026" s="39"/>
      <c r="DX1026" s="39"/>
      <c r="DY1026" s="39"/>
      <c r="DZ1026" s="39"/>
      <c r="EA1026" s="39"/>
      <c r="EB1026" s="39"/>
      <c r="EC1026" s="39"/>
      <c r="ED1026" s="39"/>
      <c r="EE1026" s="39"/>
      <c r="EF1026" s="39"/>
      <c r="EG1026" s="39"/>
      <c r="EH1026" s="39"/>
      <c r="EI1026" s="39"/>
      <c r="EJ1026" s="39"/>
      <c r="EK1026" s="39"/>
      <c r="EL1026" s="39"/>
      <c r="EM1026" s="39"/>
      <c r="EN1026" s="39"/>
      <c r="EO1026" s="39"/>
      <c r="EP1026" s="39"/>
      <c r="EQ1026" s="39"/>
      <c r="ER1026" s="39"/>
      <c r="ES1026" s="39"/>
      <c r="ET1026" s="39"/>
      <c r="EU1026" s="39"/>
      <c r="EV1026" s="39"/>
      <c r="EW1026" s="39"/>
      <c r="EX1026" s="39"/>
      <c r="EY1026" s="39"/>
      <c r="EZ1026" s="39"/>
      <c r="FA1026" s="39"/>
      <c r="FB1026" s="39"/>
      <c r="FC1026" s="39"/>
      <c r="FD1026" s="39"/>
      <c r="FE1026" s="39"/>
      <c r="FF1026" s="39"/>
      <c r="FG1026" s="39"/>
      <c r="FH1026" s="39"/>
      <c r="FI1026" s="39"/>
      <c r="FJ1026" s="39"/>
      <c r="FK1026" s="39"/>
      <c r="FL1026" s="39"/>
      <c r="FM1026" s="39"/>
      <c r="FN1026" s="39"/>
      <c r="FO1026" s="39"/>
      <c r="FP1026" s="39"/>
      <c r="FQ1026" s="39"/>
      <c r="FR1026" s="39"/>
      <c r="FS1026" s="39"/>
      <c r="FT1026" s="39"/>
      <c r="FU1026" s="39"/>
      <c r="FV1026" s="39"/>
      <c r="FW1026" s="39"/>
      <c r="FX1026" s="39"/>
      <c r="FY1026" s="39"/>
      <c r="FZ1026" s="39"/>
      <c r="GA1026" s="39"/>
      <c r="GB1026" s="39"/>
      <c r="GC1026" s="39"/>
      <c r="GD1026" s="39"/>
      <c r="GE1026" s="39"/>
      <c r="GF1026" s="39"/>
      <c r="GG1026" s="39"/>
      <c r="GH1026" s="39"/>
      <c r="GI1026" s="39"/>
      <c r="GJ1026" s="39"/>
      <c r="GK1026" s="39"/>
      <c r="GL1026" s="39"/>
      <c r="GM1026" s="39"/>
      <c r="GN1026" s="39"/>
      <c r="GO1026" s="39"/>
      <c r="GP1026" s="39"/>
      <c r="GQ1026" s="39"/>
      <c r="GR1026" s="39"/>
      <c r="GS1026" s="39"/>
      <c r="GT1026" s="39"/>
      <c r="GU1026" s="39"/>
      <c r="GV1026" s="39"/>
      <c r="GW1026" s="39"/>
      <c r="GX1026" s="39"/>
      <c r="GY1026" s="39"/>
      <c r="GZ1026" s="39"/>
      <c r="HA1026" s="39"/>
      <c r="HB1026" s="39"/>
      <c r="HC1026" s="39"/>
      <c r="HD1026" s="39"/>
      <c r="HE1026" s="39"/>
      <c r="HF1026" s="39"/>
      <c r="HG1026" s="39"/>
      <c r="HH1026" s="39"/>
      <c r="HI1026" s="39"/>
      <c r="HJ1026" s="39"/>
      <c r="HK1026" s="39"/>
      <c r="HL1026" s="39"/>
      <c r="HM1026" s="39"/>
      <c r="HN1026" s="39"/>
      <c r="HO1026" s="39"/>
      <c r="HP1026" s="39"/>
      <c r="HQ1026" s="39"/>
      <c r="HR1026" s="39"/>
      <c r="HS1026" s="39"/>
      <c r="HT1026" s="39"/>
      <c r="HU1026" s="39"/>
      <c r="HV1026" s="39"/>
      <c r="HW1026" s="39"/>
      <c r="HX1026" s="39"/>
      <c r="HY1026" s="39"/>
      <c r="HZ1026" s="39"/>
      <c r="IA1026" s="39"/>
      <c r="IB1026" s="44"/>
      <c r="IC1026" s="40"/>
      <c r="ID1026" s="40"/>
      <c r="IE1026" s="40"/>
      <c r="IF1026" s="40"/>
      <c r="IG1026" s="40"/>
      <c r="IH1026" s="40"/>
      <c r="II1026" s="40"/>
      <c r="IJ1026" s="40"/>
      <c r="IK1026" s="40"/>
      <c r="IL1026" s="40"/>
      <c r="IM1026" s="40"/>
      <c r="IN1026" s="40"/>
      <c r="IO1026" s="40"/>
      <c r="IP1026" s="40"/>
      <c r="IQ1026" s="40"/>
      <c r="IR1026" s="40"/>
      <c r="IS1026" s="40"/>
      <c r="IT1026" s="40"/>
      <c r="IU1026" s="40"/>
      <c r="IV1026" s="40"/>
    </row>
    <row r="1027" spans="2:256" s="33" customFormat="1" ht="78.75" x14ac:dyDescent="0.25">
      <c r="B1027" s="177"/>
      <c r="C1027" s="8">
        <f t="shared" ref="C1027:C1058" si="1">C1026+1</f>
        <v>392</v>
      </c>
      <c r="D1027" s="13" t="s">
        <v>3218</v>
      </c>
      <c r="E1027" s="13" t="s">
        <v>1004</v>
      </c>
      <c r="F1027" s="13" t="s">
        <v>1000</v>
      </c>
      <c r="G1027" s="11" t="s">
        <v>4487</v>
      </c>
      <c r="H1027" s="114">
        <v>42060</v>
      </c>
      <c r="I1027" s="147">
        <v>329979.90000000002</v>
      </c>
      <c r="J1027" s="80"/>
      <c r="K1027" s="113" t="s">
        <v>1005</v>
      </c>
      <c r="L1027" s="39"/>
      <c r="M1027" s="39"/>
      <c r="N1027" s="39"/>
      <c r="O1027" s="39"/>
      <c r="P1027" s="39"/>
      <c r="Q1027" s="39"/>
      <c r="R1027" s="39"/>
      <c r="S1027" s="39"/>
      <c r="T1027" s="39"/>
      <c r="U1027" s="39"/>
      <c r="V1027" s="39"/>
      <c r="W1027" s="39"/>
      <c r="X1027" s="39"/>
      <c r="Y1027" s="39"/>
      <c r="Z1027" s="39"/>
      <c r="AA1027" s="39"/>
      <c r="AB1027" s="39"/>
      <c r="AC1027" s="39"/>
      <c r="AD1027" s="39"/>
      <c r="AE1027" s="39"/>
      <c r="AF1027" s="39"/>
      <c r="AG1027" s="39"/>
      <c r="AH1027" s="39"/>
      <c r="AI1027" s="39"/>
      <c r="AJ1027" s="39"/>
      <c r="AK1027" s="39"/>
      <c r="AL1027" s="39"/>
      <c r="AM1027" s="39"/>
      <c r="AN1027" s="39"/>
      <c r="AO1027" s="39"/>
      <c r="AP1027" s="39"/>
      <c r="AQ1027" s="39"/>
      <c r="AR1027" s="39"/>
      <c r="AS1027" s="39"/>
      <c r="AT1027" s="39"/>
      <c r="AU1027" s="39"/>
      <c r="AV1027" s="39"/>
      <c r="AW1027" s="39"/>
      <c r="AX1027" s="39"/>
      <c r="AY1027" s="39"/>
      <c r="AZ1027" s="39"/>
      <c r="BA1027" s="39"/>
      <c r="BB1027" s="39"/>
      <c r="BC1027" s="39"/>
      <c r="BD1027" s="39"/>
      <c r="BE1027" s="39"/>
      <c r="BF1027" s="39"/>
      <c r="BG1027" s="39"/>
      <c r="BH1027" s="39"/>
      <c r="BI1027" s="39"/>
      <c r="BJ1027" s="39"/>
      <c r="BK1027" s="39"/>
      <c r="BL1027" s="39"/>
      <c r="BM1027" s="39"/>
      <c r="BN1027" s="39"/>
      <c r="BO1027" s="39"/>
      <c r="BP1027" s="39"/>
      <c r="BQ1027" s="39"/>
      <c r="BR1027" s="39"/>
      <c r="BS1027" s="39"/>
      <c r="BT1027" s="39"/>
      <c r="BU1027" s="39"/>
      <c r="BV1027" s="39"/>
      <c r="BW1027" s="39"/>
      <c r="BX1027" s="39"/>
      <c r="BY1027" s="39"/>
      <c r="BZ1027" s="39"/>
      <c r="CA1027" s="39"/>
      <c r="CB1027" s="39"/>
      <c r="CC1027" s="39"/>
      <c r="CD1027" s="39"/>
      <c r="CE1027" s="39"/>
      <c r="CF1027" s="39"/>
      <c r="CG1027" s="39"/>
      <c r="CH1027" s="39"/>
      <c r="CI1027" s="39"/>
      <c r="CJ1027" s="39"/>
      <c r="CK1027" s="39"/>
      <c r="CL1027" s="39"/>
      <c r="CM1027" s="39"/>
      <c r="CN1027" s="39"/>
      <c r="CO1027" s="39"/>
      <c r="CP1027" s="39"/>
      <c r="CQ1027" s="39"/>
      <c r="CR1027" s="39"/>
      <c r="CS1027" s="39"/>
      <c r="CT1027" s="39"/>
      <c r="CU1027" s="39"/>
      <c r="CV1027" s="39"/>
      <c r="CW1027" s="39"/>
      <c r="CX1027" s="39"/>
      <c r="CY1027" s="39"/>
      <c r="CZ1027" s="39"/>
      <c r="DA1027" s="39"/>
      <c r="DB1027" s="39"/>
      <c r="DC1027" s="39"/>
      <c r="DD1027" s="39"/>
      <c r="DE1027" s="39"/>
      <c r="DF1027" s="39"/>
      <c r="DG1027" s="39"/>
      <c r="DH1027" s="39"/>
      <c r="DI1027" s="39"/>
      <c r="DJ1027" s="39"/>
      <c r="DK1027" s="39"/>
      <c r="DL1027" s="39"/>
      <c r="DM1027" s="39"/>
      <c r="DN1027" s="39"/>
      <c r="DO1027" s="39"/>
      <c r="DP1027" s="39"/>
      <c r="DQ1027" s="39"/>
      <c r="DR1027" s="39"/>
      <c r="DS1027" s="39"/>
      <c r="DT1027" s="39"/>
      <c r="DU1027" s="39"/>
      <c r="DV1027" s="39"/>
      <c r="DW1027" s="39"/>
      <c r="DX1027" s="39"/>
      <c r="DY1027" s="39"/>
      <c r="DZ1027" s="39"/>
      <c r="EA1027" s="39"/>
      <c r="EB1027" s="39"/>
      <c r="EC1027" s="39"/>
      <c r="ED1027" s="39"/>
      <c r="EE1027" s="39"/>
      <c r="EF1027" s="39"/>
      <c r="EG1027" s="39"/>
      <c r="EH1027" s="39"/>
      <c r="EI1027" s="39"/>
      <c r="EJ1027" s="39"/>
      <c r="EK1027" s="39"/>
      <c r="EL1027" s="39"/>
      <c r="EM1027" s="39"/>
      <c r="EN1027" s="39"/>
      <c r="EO1027" s="39"/>
      <c r="EP1027" s="39"/>
      <c r="EQ1027" s="39"/>
      <c r="ER1027" s="39"/>
      <c r="ES1027" s="39"/>
      <c r="ET1027" s="39"/>
      <c r="EU1027" s="39"/>
      <c r="EV1027" s="39"/>
      <c r="EW1027" s="39"/>
      <c r="EX1027" s="39"/>
      <c r="EY1027" s="39"/>
      <c r="EZ1027" s="39"/>
      <c r="FA1027" s="39"/>
      <c r="FB1027" s="39"/>
      <c r="FC1027" s="39"/>
      <c r="FD1027" s="39"/>
      <c r="FE1027" s="39"/>
      <c r="FF1027" s="39"/>
      <c r="FG1027" s="39"/>
      <c r="FH1027" s="39"/>
      <c r="FI1027" s="39"/>
      <c r="FJ1027" s="39"/>
      <c r="FK1027" s="39"/>
      <c r="FL1027" s="39"/>
      <c r="FM1027" s="39"/>
      <c r="FN1027" s="39"/>
      <c r="FO1027" s="39"/>
      <c r="FP1027" s="39"/>
      <c r="FQ1027" s="39"/>
      <c r="FR1027" s="39"/>
      <c r="FS1027" s="39"/>
      <c r="FT1027" s="39"/>
      <c r="FU1027" s="39"/>
      <c r="FV1027" s="39"/>
      <c r="FW1027" s="39"/>
      <c r="FX1027" s="39"/>
      <c r="FY1027" s="39"/>
      <c r="FZ1027" s="39"/>
      <c r="GA1027" s="39"/>
      <c r="GB1027" s="39"/>
      <c r="GC1027" s="39"/>
      <c r="GD1027" s="39"/>
      <c r="GE1027" s="39"/>
      <c r="GF1027" s="39"/>
      <c r="GG1027" s="39"/>
      <c r="GH1027" s="39"/>
      <c r="GI1027" s="39"/>
      <c r="GJ1027" s="39"/>
      <c r="GK1027" s="39"/>
      <c r="GL1027" s="39"/>
      <c r="GM1027" s="39"/>
      <c r="GN1027" s="39"/>
      <c r="GO1027" s="39"/>
      <c r="GP1027" s="39"/>
      <c r="GQ1027" s="39"/>
      <c r="GR1027" s="39"/>
      <c r="GS1027" s="39"/>
      <c r="GT1027" s="39"/>
      <c r="GU1027" s="39"/>
      <c r="GV1027" s="39"/>
      <c r="GW1027" s="39"/>
      <c r="GX1027" s="39"/>
      <c r="GY1027" s="39"/>
      <c r="GZ1027" s="39"/>
      <c r="HA1027" s="39"/>
      <c r="HB1027" s="39"/>
      <c r="HC1027" s="39"/>
      <c r="HD1027" s="39"/>
      <c r="HE1027" s="39"/>
      <c r="HF1027" s="39"/>
      <c r="HG1027" s="39"/>
      <c r="HH1027" s="39"/>
      <c r="HI1027" s="39"/>
      <c r="HJ1027" s="39"/>
      <c r="HK1027" s="39"/>
      <c r="HL1027" s="39"/>
      <c r="HM1027" s="39"/>
      <c r="HN1027" s="39"/>
      <c r="HO1027" s="39"/>
      <c r="HP1027" s="39"/>
      <c r="HQ1027" s="39"/>
      <c r="HR1027" s="39"/>
      <c r="HS1027" s="39"/>
      <c r="HT1027" s="39"/>
      <c r="HU1027" s="39"/>
      <c r="HV1027" s="39"/>
      <c r="HW1027" s="39"/>
      <c r="HX1027" s="39"/>
      <c r="HY1027" s="39"/>
      <c r="HZ1027" s="39"/>
      <c r="IA1027" s="39"/>
      <c r="IB1027" s="44"/>
      <c r="IC1027" s="40"/>
      <c r="ID1027" s="40"/>
      <c r="IE1027" s="40"/>
      <c r="IF1027" s="40"/>
      <c r="IG1027" s="40"/>
      <c r="IH1027" s="40"/>
      <c r="II1027" s="40"/>
      <c r="IJ1027" s="40"/>
      <c r="IK1027" s="40"/>
      <c r="IL1027" s="40"/>
      <c r="IM1027" s="40"/>
      <c r="IN1027" s="40"/>
      <c r="IO1027" s="40"/>
      <c r="IP1027" s="40"/>
      <c r="IQ1027" s="40"/>
      <c r="IR1027" s="40"/>
      <c r="IS1027" s="40"/>
      <c r="IT1027" s="40"/>
      <c r="IU1027" s="40"/>
      <c r="IV1027" s="40"/>
    </row>
    <row r="1028" spans="2:256" s="33" customFormat="1" ht="78.75" x14ac:dyDescent="0.25">
      <c r="B1028" s="177"/>
      <c r="C1028" s="8">
        <f t="shared" si="1"/>
        <v>393</v>
      </c>
      <c r="D1028" s="72" t="s">
        <v>3023</v>
      </c>
      <c r="E1028" s="72" t="s">
        <v>919</v>
      </c>
      <c r="F1028" s="72" t="s">
        <v>1006</v>
      </c>
      <c r="G1028" s="11" t="s">
        <v>4472</v>
      </c>
      <c r="H1028" s="10">
        <v>41829</v>
      </c>
      <c r="I1028" s="144">
        <f>607500+459959</f>
        <v>1067459</v>
      </c>
      <c r="J1028" s="80"/>
      <c r="K1028" s="113" t="s">
        <v>1007</v>
      </c>
      <c r="L1028" s="39"/>
      <c r="M1028" s="39"/>
      <c r="N1028" s="39"/>
      <c r="O1028" s="39"/>
      <c r="P1028" s="39"/>
      <c r="Q1028" s="39"/>
      <c r="R1028" s="39"/>
      <c r="S1028" s="39"/>
      <c r="T1028" s="39"/>
      <c r="U1028" s="39"/>
      <c r="V1028" s="39"/>
      <c r="W1028" s="39"/>
      <c r="X1028" s="39"/>
      <c r="Y1028" s="39"/>
      <c r="Z1028" s="39"/>
      <c r="AA1028" s="39"/>
      <c r="AB1028" s="39"/>
      <c r="AC1028" s="39"/>
      <c r="AD1028" s="39"/>
      <c r="AE1028" s="39"/>
      <c r="AF1028" s="39"/>
      <c r="AG1028" s="39"/>
      <c r="AH1028" s="39"/>
      <c r="AI1028" s="39"/>
      <c r="AJ1028" s="39"/>
      <c r="AK1028" s="39"/>
      <c r="AL1028" s="39"/>
      <c r="AM1028" s="39"/>
      <c r="AN1028" s="39"/>
      <c r="AO1028" s="39"/>
      <c r="AP1028" s="39"/>
      <c r="AQ1028" s="39"/>
      <c r="AR1028" s="39"/>
      <c r="AS1028" s="39"/>
      <c r="AT1028" s="39"/>
      <c r="AU1028" s="39"/>
      <c r="AV1028" s="39"/>
      <c r="AW1028" s="39"/>
      <c r="AX1028" s="39"/>
      <c r="AY1028" s="39"/>
      <c r="AZ1028" s="39"/>
      <c r="BA1028" s="39"/>
      <c r="BB1028" s="39"/>
      <c r="BC1028" s="39"/>
      <c r="BD1028" s="39"/>
      <c r="BE1028" s="39"/>
      <c r="BF1028" s="39"/>
      <c r="BG1028" s="39"/>
      <c r="BH1028" s="39"/>
      <c r="BI1028" s="39"/>
      <c r="BJ1028" s="39"/>
      <c r="BK1028" s="39"/>
      <c r="BL1028" s="39"/>
      <c r="BM1028" s="39"/>
      <c r="BN1028" s="39"/>
      <c r="BO1028" s="39"/>
      <c r="BP1028" s="39"/>
      <c r="BQ1028" s="39"/>
      <c r="BR1028" s="39"/>
      <c r="BS1028" s="39"/>
      <c r="BT1028" s="39"/>
      <c r="BU1028" s="39"/>
      <c r="BV1028" s="39"/>
      <c r="BW1028" s="39"/>
      <c r="BX1028" s="39"/>
      <c r="BY1028" s="39"/>
      <c r="BZ1028" s="39"/>
      <c r="CA1028" s="39"/>
      <c r="CB1028" s="39"/>
      <c r="CC1028" s="39"/>
      <c r="CD1028" s="39"/>
      <c r="CE1028" s="39"/>
      <c r="CF1028" s="39"/>
      <c r="CG1028" s="39"/>
      <c r="CH1028" s="39"/>
      <c r="CI1028" s="39"/>
      <c r="CJ1028" s="39"/>
      <c r="CK1028" s="39"/>
      <c r="CL1028" s="39"/>
      <c r="CM1028" s="39"/>
      <c r="CN1028" s="39"/>
      <c r="CO1028" s="39"/>
      <c r="CP1028" s="39"/>
      <c r="CQ1028" s="39"/>
      <c r="CR1028" s="39"/>
      <c r="CS1028" s="39"/>
      <c r="CT1028" s="39"/>
      <c r="CU1028" s="39"/>
      <c r="CV1028" s="39"/>
      <c r="CW1028" s="39"/>
      <c r="CX1028" s="39"/>
      <c r="CY1028" s="39"/>
      <c r="CZ1028" s="39"/>
      <c r="DA1028" s="39"/>
      <c r="DB1028" s="39"/>
      <c r="DC1028" s="39"/>
      <c r="DD1028" s="39"/>
      <c r="DE1028" s="39"/>
      <c r="DF1028" s="39"/>
      <c r="DG1028" s="39"/>
      <c r="DH1028" s="39"/>
      <c r="DI1028" s="39"/>
      <c r="DJ1028" s="39"/>
      <c r="DK1028" s="39"/>
      <c r="DL1028" s="39"/>
      <c r="DM1028" s="39"/>
      <c r="DN1028" s="39"/>
      <c r="DO1028" s="39"/>
      <c r="DP1028" s="39"/>
      <c r="DQ1028" s="39"/>
      <c r="DR1028" s="39"/>
      <c r="DS1028" s="39"/>
      <c r="DT1028" s="39"/>
      <c r="DU1028" s="39"/>
      <c r="DV1028" s="39"/>
      <c r="DW1028" s="39"/>
      <c r="DX1028" s="39"/>
      <c r="DY1028" s="39"/>
      <c r="DZ1028" s="39"/>
      <c r="EA1028" s="39"/>
      <c r="EB1028" s="39"/>
      <c r="EC1028" s="39"/>
      <c r="ED1028" s="39"/>
      <c r="EE1028" s="39"/>
      <c r="EF1028" s="39"/>
      <c r="EG1028" s="39"/>
      <c r="EH1028" s="39"/>
      <c r="EI1028" s="39"/>
      <c r="EJ1028" s="39"/>
      <c r="EK1028" s="39"/>
      <c r="EL1028" s="39"/>
      <c r="EM1028" s="39"/>
      <c r="EN1028" s="39"/>
      <c r="EO1028" s="39"/>
      <c r="EP1028" s="39"/>
      <c r="EQ1028" s="39"/>
      <c r="ER1028" s="39"/>
      <c r="ES1028" s="39"/>
      <c r="ET1028" s="39"/>
      <c r="EU1028" s="39"/>
      <c r="EV1028" s="39"/>
      <c r="EW1028" s="39"/>
      <c r="EX1028" s="39"/>
      <c r="EY1028" s="39"/>
      <c r="EZ1028" s="39"/>
      <c r="FA1028" s="39"/>
      <c r="FB1028" s="39"/>
      <c r="FC1028" s="39"/>
      <c r="FD1028" s="39"/>
      <c r="FE1028" s="39"/>
      <c r="FF1028" s="39"/>
      <c r="FG1028" s="39"/>
      <c r="FH1028" s="39"/>
      <c r="FI1028" s="39"/>
      <c r="FJ1028" s="39"/>
      <c r="FK1028" s="39"/>
      <c r="FL1028" s="39"/>
      <c r="FM1028" s="39"/>
      <c r="FN1028" s="39"/>
      <c r="FO1028" s="39"/>
      <c r="FP1028" s="39"/>
      <c r="FQ1028" s="39"/>
      <c r="FR1028" s="39"/>
      <c r="FS1028" s="39"/>
      <c r="FT1028" s="39"/>
      <c r="FU1028" s="39"/>
      <c r="FV1028" s="39"/>
      <c r="FW1028" s="39"/>
      <c r="FX1028" s="39"/>
      <c r="FY1028" s="39"/>
      <c r="FZ1028" s="39"/>
      <c r="GA1028" s="39"/>
      <c r="GB1028" s="39"/>
      <c r="GC1028" s="39"/>
      <c r="GD1028" s="39"/>
      <c r="GE1028" s="39"/>
      <c r="GF1028" s="39"/>
      <c r="GG1028" s="39"/>
      <c r="GH1028" s="39"/>
      <c r="GI1028" s="39"/>
      <c r="GJ1028" s="39"/>
      <c r="GK1028" s="39"/>
      <c r="GL1028" s="39"/>
      <c r="GM1028" s="39"/>
      <c r="GN1028" s="39"/>
      <c r="GO1028" s="39"/>
      <c r="GP1028" s="39"/>
      <c r="GQ1028" s="39"/>
      <c r="GR1028" s="39"/>
      <c r="GS1028" s="39"/>
      <c r="GT1028" s="39"/>
      <c r="GU1028" s="39"/>
      <c r="GV1028" s="39"/>
      <c r="GW1028" s="39"/>
      <c r="GX1028" s="39"/>
      <c r="GY1028" s="39"/>
      <c r="GZ1028" s="39"/>
      <c r="HA1028" s="39"/>
      <c r="HB1028" s="39"/>
      <c r="HC1028" s="39"/>
      <c r="HD1028" s="39"/>
      <c r="HE1028" s="39"/>
      <c r="HF1028" s="39"/>
      <c r="HG1028" s="39"/>
      <c r="HH1028" s="39"/>
      <c r="HI1028" s="39"/>
      <c r="HJ1028" s="39"/>
      <c r="HK1028" s="39"/>
      <c r="HL1028" s="39"/>
      <c r="HM1028" s="39"/>
      <c r="HN1028" s="39"/>
      <c r="HO1028" s="39"/>
      <c r="HP1028" s="39"/>
      <c r="HQ1028" s="39"/>
      <c r="HR1028" s="39"/>
      <c r="HS1028" s="39"/>
      <c r="HT1028" s="39"/>
      <c r="HU1028" s="39"/>
      <c r="HV1028" s="39"/>
      <c r="HW1028" s="39"/>
      <c r="HX1028" s="39"/>
      <c r="HY1028" s="39"/>
      <c r="HZ1028" s="39"/>
      <c r="IA1028" s="39"/>
      <c r="IB1028" s="44"/>
      <c r="IC1028" s="40"/>
      <c r="ID1028" s="40"/>
      <c r="IE1028" s="40"/>
      <c r="IF1028" s="40"/>
      <c r="IG1028" s="40"/>
      <c r="IH1028" s="40"/>
      <c r="II1028" s="40"/>
      <c r="IJ1028" s="40"/>
      <c r="IK1028" s="40"/>
      <c r="IL1028" s="40"/>
      <c r="IM1028" s="40"/>
      <c r="IN1028" s="40"/>
      <c r="IO1028" s="40"/>
      <c r="IP1028" s="40"/>
      <c r="IQ1028" s="40"/>
      <c r="IR1028" s="40"/>
      <c r="IS1028" s="40"/>
      <c r="IT1028" s="40"/>
      <c r="IU1028" s="40"/>
      <c r="IV1028" s="40"/>
    </row>
    <row r="1029" spans="2:256" s="33" customFormat="1" ht="47.25" x14ac:dyDescent="0.25">
      <c r="B1029" s="177"/>
      <c r="C1029" s="8">
        <f t="shared" si="1"/>
        <v>394</v>
      </c>
      <c r="D1029" s="13" t="s">
        <v>3164</v>
      </c>
      <c r="E1029" s="13" t="s">
        <v>1008</v>
      </c>
      <c r="F1029" s="20" t="s">
        <v>1009</v>
      </c>
      <c r="G1029" s="11" t="s">
        <v>4488</v>
      </c>
      <c r="H1029" s="114">
        <v>41660</v>
      </c>
      <c r="I1029" s="147">
        <v>50000</v>
      </c>
      <c r="J1029" s="80"/>
      <c r="K1029" s="9" t="s">
        <v>1010</v>
      </c>
      <c r="L1029" s="39"/>
      <c r="M1029" s="39"/>
      <c r="N1029" s="39"/>
      <c r="O1029" s="39"/>
      <c r="P1029" s="39"/>
      <c r="Q1029" s="39"/>
      <c r="R1029" s="39"/>
      <c r="S1029" s="39"/>
      <c r="T1029" s="39"/>
      <c r="U1029" s="39"/>
      <c r="V1029" s="39"/>
      <c r="W1029" s="39"/>
      <c r="X1029" s="39"/>
      <c r="Y1029" s="39"/>
      <c r="Z1029" s="39"/>
      <c r="AA1029" s="39"/>
      <c r="AB1029" s="39"/>
      <c r="AC1029" s="39"/>
      <c r="AD1029" s="39"/>
      <c r="AE1029" s="39"/>
      <c r="AF1029" s="39"/>
      <c r="AG1029" s="39"/>
      <c r="AH1029" s="39"/>
      <c r="AI1029" s="39"/>
      <c r="AJ1029" s="39"/>
      <c r="AK1029" s="39"/>
      <c r="AL1029" s="39"/>
      <c r="AM1029" s="39"/>
      <c r="AN1029" s="39"/>
      <c r="AO1029" s="39"/>
      <c r="AP1029" s="39"/>
      <c r="AQ1029" s="39"/>
      <c r="AR1029" s="39"/>
      <c r="AS1029" s="39"/>
      <c r="AT1029" s="39"/>
      <c r="AU1029" s="39"/>
      <c r="AV1029" s="39"/>
      <c r="AW1029" s="39"/>
      <c r="AX1029" s="39"/>
      <c r="AY1029" s="39"/>
      <c r="AZ1029" s="39"/>
      <c r="BA1029" s="39"/>
      <c r="BB1029" s="39"/>
      <c r="BC1029" s="39"/>
      <c r="BD1029" s="39"/>
      <c r="BE1029" s="39"/>
      <c r="BF1029" s="39"/>
      <c r="BG1029" s="39"/>
      <c r="BH1029" s="39"/>
      <c r="BI1029" s="39"/>
      <c r="BJ1029" s="39"/>
      <c r="BK1029" s="39"/>
      <c r="BL1029" s="39"/>
      <c r="BM1029" s="39"/>
      <c r="BN1029" s="39"/>
      <c r="BO1029" s="39"/>
      <c r="BP1029" s="39"/>
      <c r="BQ1029" s="39"/>
      <c r="BR1029" s="39"/>
      <c r="BS1029" s="39"/>
      <c r="BT1029" s="39"/>
      <c r="BU1029" s="39"/>
      <c r="BV1029" s="39"/>
      <c r="BW1029" s="39"/>
      <c r="BX1029" s="39"/>
      <c r="BY1029" s="39"/>
      <c r="BZ1029" s="39"/>
      <c r="CA1029" s="39"/>
      <c r="CB1029" s="39"/>
      <c r="CC1029" s="39"/>
      <c r="CD1029" s="39"/>
      <c r="CE1029" s="39"/>
      <c r="CF1029" s="39"/>
      <c r="CG1029" s="39"/>
      <c r="CH1029" s="39"/>
      <c r="CI1029" s="39"/>
      <c r="CJ1029" s="39"/>
      <c r="CK1029" s="39"/>
      <c r="CL1029" s="39"/>
      <c r="CM1029" s="39"/>
      <c r="CN1029" s="39"/>
      <c r="CO1029" s="39"/>
      <c r="CP1029" s="39"/>
      <c r="CQ1029" s="39"/>
      <c r="CR1029" s="39"/>
      <c r="CS1029" s="39"/>
      <c r="CT1029" s="39"/>
      <c r="CU1029" s="39"/>
      <c r="CV1029" s="39"/>
      <c r="CW1029" s="39"/>
      <c r="CX1029" s="39"/>
      <c r="CY1029" s="39"/>
      <c r="CZ1029" s="39"/>
      <c r="DA1029" s="39"/>
      <c r="DB1029" s="39"/>
      <c r="DC1029" s="39"/>
      <c r="DD1029" s="39"/>
      <c r="DE1029" s="39"/>
      <c r="DF1029" s="39"/>
      <c r="DG1029" s="39"/>
      <c r="DH1029" s="39"/>
      <c r="DI1029" s="39"/>
      <c r="DJ1029" s="39"/>
      <c r="DK1029" s="39"/>
      <c r="DL1029" s="39"/>
      <c r="DM1029" s="39"/>
      <c r="DN1029" s="39"/>
      <c r="DO1029" s="39"/>
      <c r="DP1029" s="39"/>
      <c r="DQ1029" s="39"/>
      <c r="DR1029" s="39"/>
      <c r="DS1029" s="39"/>
      <c r="DT1029" s="39"/>
      <c r="DU1029" s="39"/>
      <c r="DV1029" s="39"/>
      <c r="DW1029" s="39"/>
      <c r="DX1029" s="39"/>
      <c r="DY1029" s="39"/>
      <c r="DZ1029" s="39"/>
      <c r="EA1029" s="39"/>
      <c r="EB1029" s="39"/>
      <c r="EC1029" s="39"/>
      <c r="ED1029" s="39"/>
      <c r="EE1029" s="39"/>
      <c r="EF1029" s="39"/>
      <c r="EG1029" s="39"/>
      <c r="EH1029" s="39"/>
      <c r="EI1029" s="39"/>
      <c r="EJ1029" s="39"/>
      <c r="EK1029" s="39"/>
      <c r="EL1029" s="39"/>
      <c r="EM1029" s="39"/>
      <c r="EN1029" s="39"/>
      <c r="EO1029" s="39"/>
      <c r="EP1029" s="39"/>
      <c r="EQ1029" s="39"/>
      <c r="ER1029" s="39"/>
      <c r="ES1029" s="39"/>
      <c r="ET1029" s="39"/>
      <c r="EU1029" s="39"/>
      <c r="EV1029" s="39"/>
      <c r="EW1029" s="39"/>
      <c r="EX1029" s="39"/>
      <c r="EY1029" s="39"/>
      <c r="EZ1029" s="39"/>
      <c r="FA1029" s="39"/>
      <c r="FB1029" s="39"/>
      <c r="FC1029" s="39"/>
      <c r="FD1029" s="39"/>
      <c r="FE1029" s="39"/>
      <c r="FF1029" s="39"/>
      <c r="FG1029" s="39"/>
      <c r="FH1029" s="39"/>
      <c r="FI1029" s="39"/>
      <c r="FJ1029" s="39"/>
      <c r="FK1029" s="39"/>
      <c r="FL1029" s="39"/>
      <c r="FM1029" s="39"/>
      <c r="FN1029" s="39"/>
      <c r="FO1029" s="39"/>
      <c r="FP1029" s="39"/>
      <c r="FQ1029" s="39"/>
      <c r="FR1029" s="39"/>
      <c r="FS1029" s="39"/>
      <c r="FT1029" s="39"/>
      <c r="FU1029" s="39"/>
      <c r="FV1029" s="39"/>
      <c r="FW1029" s="39"/>
      <c r="FX1029" s="39"/>
      <c r="FY1029" s="39"/>
      <c r="FZ1029" s="39"/>
      <c r="GA1029" s="39"/>
      <c r="GB1029" s="39"/>
      <c r="GC1029" s="39"/>
      <c r="GD1029" s="39"/>
      <c r="GE1029" s="39"/>
      <c r="GF1029" s="39"/>
      <c r="GG1029" s="39"/>
      <c r="GH1029" s="39"/>
      <c r="GI1029" s="39"/>
      <c r="GJ1029" s="39"/>
      <c r="GK1029" s="39"/>
      <c r="GL1029" s="39"/>
      <c r="GM1029" s="39"/>
      <c r="GN1029" s="39"/>
      <c r="GO1029" s="39"/>
      <c r="GP1029" s="39"/>
      <c r="GQ1029" s="39"/>
      <c r="GR1029" s="39"/>
      <c r="GS1029" s="39"/>
      <c r="GT1029" s="39"/>
      <c r="GU1029" s="39"/>
      <c r="GV1029" s="39"/>
      <c r="GW1029" s="39"/>
      <c r="GX1029" s="39"/>
      <c r="GY1029" s="39"/>
      <c r="GZ1029" s="39"/>
      <c r="HA1029" s="39"/>
      <c r="HB1029" s="39"/>
      <c r="HC1029" s="39"/>
      <c r="HD1029" s="39"/>
      <c r="HE1029" s="39"/>
      <c r="HF1029" s="39"/>
      <c r="HG1029" s="39"/>
      <c r="HH1029" s="39"/>
      <c r="HI1029" s="39"/>
      <c r="HJ1029" s="39"/>
      <c r="HK1029" s="39"/>
      <c r="HL1029" s="39"/>
      <c r="HM1029" s="39"/>
      <c r="HN1029" s="39"/>
      <c r="HO1029" s="39"/>
      <c r="HP1029" s="39"/>
      <c r="HQ1029" s="39"/>
      <c r="HR1029" s="39"/>
      <c r="HS1029" s="39"/>
      <c r="HT1029" s="39"/>
      <c r="HU1029" s="39"/>
      <c r="HV1029" s="39"/>
      <c r="HW1029" s="39"/>
      <c r="HX1029" s="39"/>
      <c r="HY1029" s="39"/>
      <c r="HZ1029" s="39"/>
      <c r="IA1029" s="39"/>
      <c r="IB1029" s="44"/>
      <c r="IC1029" s="40"/>
      <c r="ID1029" s="40"/>
      <c r="IE1029" s="40"/>
      <c r="IF1029" s="40"/>
      <c r="IG1029" s="40"/>
      <c r="IH1029" s="40"/>
      <c r="II1029" s="40"/>
      <c r="IJ1029" s="40"/>
      <c r="IK1029" s="40"/>
      <c r="IL1029" s="40"/>
      <c r="IM1029" s="40"/>
      <c r="IN1029" s="40"/>
      <c r="IO1029" s="40"/>
      <c r="IP1029" s="40"/>
      <c r="IQ1029" s="40"/>
      <c r="IR1029" s="40"/>
      <c r="IS1029" s="40"/>
      <c r="IT1029" s="40"/>
      <c r="IU1029" s="40"/>
      <c r="IV1029" s="40"/>
    </row>
    <row r="1030" spans="2:256" s="33" customFormat="1" ht="31.5" x14ac:dyDescent="0.25">
      <c r="B1030" s="177"/>
      <c r="C1030" s="8">
        <f t="shared" si="1"/>
        <v>395</v>
      </c>
      <c r="D1030" s="18" t="s">
        <v>3165</v>
      </c>
      <c r="E1030" s="18" t="s">
        <v>1012</v>
      </c>
      <c r="F1030" s="18" t="s">
        <v>1013</v>
      </c>
      <c r="G1030" s="160" t="s">
        <v>1014</v>
      </c>
      <c r="H1030" s="10">
        <v>41324</v>
      </c>
      <c r="I1030" s="136">
        <v>1166000</v>
      </c>
      <c r="J1030" s="80"/>
      <c r="K1030" s="9" t="s">
        <v>1015</v>
      </c>
      <c r="L1030" s="39"/>
      <c r="M1030" s="39"/>
      <c r="N1030" s="39"/>
      <c r="O1030" s="39"/>
      <c r="P1030" s="39"/>
      <c r="Q1030" s="39"/>
      <c r="R1030" s="39"/>
      <c r="S1030" s="39"/>
      <c r="T1030" s="39"/>
      <c r="U1030" s="39"/>
      <c r="V1030" s="39"/>
      <c r="W1030" s="39"/>
      <c r="X1030" s="39"/>
      <c r="Y1030" s="39"/>
      <c r="Z1030" s="39"/>
      <c r="AA1030" s="39"/>
      <c r="AB1030" s="39"/>
      <c r="AC1030" s="39"/>
      <c r="AD1030" s="39"/>
      <c r="AE1030" s="39"/>
      <c r="AF1030" s="39"/>
      <c r="AG1030" s="39"/>
      <c r="AH1030" s="39"/>
      <c r="AI1030" s="39"/>
      <c r="AJ1030" s="39"/>
      <c r="AK1030" s="39"/>
      <c r="AL1030" s="39"/>
      <c r="AM1030" s="39"/>
      <c r="AN1030" s="39"/>
      <c r="AO1030" s="39"/>
      <c r="AP1030" s="39"/>
      <c r="AQ1030" s="39"/>
      <c r="AR1030" s="39"/>
      <c r="AS1030" s="39"/>
      <c r="AT1030" s="39"/>
      <c r="AU1030" s="39"/>
      <c r="AV1030" s="39"/>
      <c r="AW1030" s="39"/>
      <c r="AX1030" s="39"/>
      <c r="AY1030" s="39"/>
      <c r="AZ1030" s="39"/>
      <c r="BA1030" s="39"/>
      <c r="BB1030" s="39"/>
      <c r="BC1030" s="39"/>
      <c r="BD1030" s="39"/>
      <c r="BE1030" s="39"/>
      <c r="BF1030" s="39"/>
      <c r="BG1030" s="39"/>
      <c r="BH1030" s="39"/>
      <c r="BI1030" s="39"/>
      <c r="BJ1030" s="39"/>
      <c r="BK1030" s="39"/>
      <c r="BL1030" s="39"/>
      <c r="BM1030" s="39"/>
      <c r="BN1030" s="39"/>
      <c r="BO1030" s="39"/>
      <c r="BP1030" s="39"/>
      <c r="BQ1030" s="39"/>
      <c r="BR1030" s="39"/>
      <c r="BS1030" s="39"/>
      <c r="BT1030" s="39"/>
      <c r="BU1030" s="39"/>
      <c r="BV1030" s="39"/>
      <c r="BW1030" s="39"/>
      <c r="BX1030" s="39"/>
      <c r="BY1030" s="39"/>
      <c r="BZ1030" s="39"/>
      <c r="CA1030" s="39"/>
      <c r="CB1030" s="39"/>
      <c r="CC1030" s="39"/>
      <c r="CD1030" s="39"/>
      <c r="CE1030" s="39"/>
      <c r="CF1030" s="39"/>
      <c r="CG1030" s="39"/>
      <c r="CH1030" s="39"/>
      <c r="CI1030" s="39"/>
      <c r="CJ1030" s="39"/>
      <c r="CK1030" s="39"/>
      <c r="CL1030" s="39"/>
      <c r="CM1030" s="39"/>
      <c r="CN1030" s="39"/>
      <c r="CO1030" s="39"/>
      <c r="CP1030" s="39"/>
      <c r="CQ1030" s="39"/>
      <c r="CR1030" s="39"/>
      <c r="CS1030" s="39"/>
      <c r="CT1030" s="39"/>
      <c r="CU1030" s="39"/>
      <c r="CV1030" s="39"/>
      <c r="CW1030" s="39"/>
      <c r="CX1030" s="39"/>
      <c r="CY1030" s="39"/>
      <c r="CZ1030" s="39"/>
      <c r="DA1030" s="39"/>
      <c r="DB1030" s="39"/>
      <c r="DC1030" s="39"/>
      <c r="DD1030" s="39"/>
      <c r="DE1030" s="39"/>
      <c r="DF1030" s="39"/>
      <c r="DG1030" s="39"/>
      <c r="DH1030" s="39"/>
      <c r="DI1030" s="39"/>
      <c r="DJ1030" s="39"/>
      <c r="DK1030" s="39"/>
      <c r="DL1030" s="39"/>
      <c r="DM1030" s="39"/>
      <c r="DN1030" s="39"/>
      <c r="DO1030" s="39"/>
      <c r="DP1030" s="39"/>
      <c r="DQ1030" s="39"/>
      <c r="DR1030" s="39"/>
      <c r="DS1030" s="39"/>
      <c r="DT1030" s="39"/>
      <c r="DU1030" s="39"/>
      <c r="DV1030" s="39"/>
      <c r="DW1030" s="39"/>
      <c r="DX1030" s="39"/>
      <c r="DY1030" s="39"/>
      <c r="DZ1030" s="39"/>
      <c r="EA1030" s="39"/>
      <c r="EB1030" s="39"/>
      <c r="EC1030" s="39"/>
      <c r="ED1030" s="39"/>
      <c r="EE1030" s="39"/>
      <c r="EF1030" s="39"/>
      <c r="EG1030" s="39"/>
      <c r="EH1030" s="39"/>
      <c r="EI1030" s="39"/>
      <c r="EJ1030" s="39"/>
      <c r="EK1030" s="39"/>
      <c r="EL1030" s="39"/>
      <c r="EM1030" s="39"/>
      <c r="EN1030" s="39"/>
      <c r="EO1030" s="39"/>
      <c r="EP1030" s="39"/>
      <c r="EQ1030" s="39"/>
      <c r="ER1030" s="39"/>
      <c r="ES1030" s="39"/>
      <c r="ET1030" s="39"/>
      <c r="EU1030" s="39"/>
      <c r="EV1030" s="39"/>
      <c r="EW1030" s="39"/>
      <c r="EX1030" s="39"/>
      <c r="EY1030" s="39"/>
      <c r="EZ1030" s="39"/>
      <c r="FA1030" s="39"/>
      <c r="FB1030" s="39"/>
      <c r="FC1030" s="39"/>
      <c r="FD1030" s="39"/>
      <c r="FE1030" s="39"/>
      <c r="FF1030" s="39"/>
      <c r="FG1030" s="39"/>
      <c r="FH1030" s="39"/>
      <c r="FI1030" s="39"/>
      <c r="FJ1030" s="39"/>
      <c r="FK1030" s="39"/>
      <c r="FL1030" s="39"/>
      <c r="FM1030" s="39"/>
      <c r="FN1030" s="39"/>
      <c r="FO1030" s="39"/>
      <c r="FP1030" s="39"/>
      <c r="FQ1030" s="39"/>
      <c r="FR1030" s="39"/>
      <c r="FS1030" s="39"/>
      <c r="FT1030" s="39"/>
      <c r="FU1030" s="39"/>
      <c r="FV1030" s="39"/>
      <c r="FW1030" s="39"/>
      <c r="FX1030" s="39"/>
      <c r="FY1030" s="39"/>
      <c r="FZ1030" s="39"/>
      <c r="GA1030" s="39"/>
      <c r="GB1030" s="39"/>
      <c r="GC1030" s="39"/>
      <c r="GD1030" s="39"/>
      <c r="GE1030" s="39"/>
      <c r="GF1030" s="39"/>
      <c r="GG1030" s="39"/>
      <c r="GH1030" s="39"/>
      <c r="GI1030" s="39"/>
      <c r="GJ1030" s="39"/>
      <c r="GK1030" s="39"/>
      <c r="GL1030" s="39"/>
      <c r="GM1030" s="39"/>
      <c r="GN1030" s="39"/>
      <c r="GO1030" s="39"/>
      <c r="GP1030" s="39"/>
      <c r="GQ1030" s="39"/>
      <c r="GR1030" s="39"/>
      <c r="GS1030" s="39"/>
      <c r="GT1030" s="39"/>
      <c r="GU1030" s="39"/>
      <c r="GV1030" s="39"/>
      <c r="GW1030" s="39"/>
      <c r="GX1030" s="39"/>
      <c r="GY1030" s="39"/>
      <c r="GZ1030" s="39"/>
      <c r="HA1030" s="39"/>
      <c r="HB1030" s="39"/>
      <c r="HC1030" s="39"/>
      <c r="HD1030" s="39"/>
      <c r="HE1030" s="39"/>
      <c r="HF1030" s="39"/>
      <c r="HG1030" s="39"/>
      <c r="HH1030" s="39"/>
      <c r="HI1030" s="39"/>
      <c r="HJ1030" s="39"/>
      <c r="HK1030" s="39"/>
      <c r="HL1030" s="39"/>
      <c r="HM1030" s="39"/>
      <c r="HN1030" s="39"/>
      <c r="HO1030" s="39"/>
      <c r="HP1030" s="39"/>
      <c r="HQ1030" s="39"/>
      <c r="HR1030" s="39"/>
      <c r="HS1030" s="39"/>
      <c r="HT1030" s="39"/>
      <c r="HU1030" s="39"/>
      <c r="HV1030" s="39"/>
      <c r="HW1030" s="39"/>
      <c r="HX1030" s="39"/>
      <c r="HY1030" s="39"/>
      <c r="HZ1030" s="39"/>
      <c r="IA1030" s="39"/>
      <c r="IB1030" s="44"/>
      <c r="IC1030" s="40"/>
      <c r="ID1030" s="40"/>
      <c r="IE1030" s="40"/>
      <c r="IF1030" s="40"/>
      <c r="IG1030" s="40"/>
      <c r="IH1030" s="40"/>
      <c r="II1030" s="40"/>
      <c r="IJ1030" s="40"/>
      <c r="IK1030" s="40"/>
      <c r="IL1030" s="40"/>
      <c r="IM1030" s="40"/>
      <c r="IN1030" s="40"/>
      <c r="IO1030" s="40"/>
      <c r="IP1030" s="40"/>
      <c r="IQ1030" s="40"/>
      <c r="IR1030" s="40"/>
      <c r="IS1030" s="40"/>
      <c r="IT1030" s="40"/>
      <c r="IU1030" s="40"/>
      <c r="IV1030" s="40"/>
    </row>
    <row r="1031" spans="2:256" s="33" customFormat="1" ht="63" x14ac:dyDescent="0.25">
      <c r="B1031" s="177"/>
      <c r="C1031" s="8">
        <f t="shared" si="1"/>
        <v>396</v>
      </c>
      <c r="D1031" s="71" t="s">
        <v>4634</v>
      </c>
      <c r="E1031" s="13" t="s">
        <v>1016</v>
      </c>
      <c r="F1031" s="13" t="s">
        <v>1017</v>
      </c>
      <c r="G1031" s="11" t="s">
        <v>4489</v>
      </c>
      <c r="H1031" s="114">
        <v>41785</v>
      </c>
      <c r="I1031" s="147">
        <v>12554.36</v>
      </c>
      <c r="J1031" s="80"/>
      <c r="K1031" s="9" t="s">
        <v>1018</v>
      </c>
      <c r="L1031" s="39"/>
      <c r="M1031" s="39"/>
      <c r="N1031" s="39"/>
      <c r="O1031" s="39"/>
      <c r="P1031" s="39"/>
      <c r="Q1031" s="39"/>
      <c r="R1031" s="39"/>
      <c r="S1031" s="39"/>
      <c r="T1031" s="39"/>
      <c r="U1031" s="39"/>
      <c r="V1031" s="39"/>
      <c r="W1031" s="39"/>
      <c r="X1031" s="39"/>
      <c r="Y1031" s="39"/>
      <c r="Z1031" s="39"/>
      <c r="AA1031" s="39"/>
      <c r="AB1031" s="39"/>
      <c r="AC1031" s="39"/>
      <c r="AD1031" s="39"/>
      <c r="AE1031" s="39"/>
      <c r="AF1031" s="39"/>
      <c r="AG1031" s="39"/>
      <c r="AH1031" s="39"/>
      <c r="AI1031" s="39"/>
      <c r="AJ1031" s="39"/>
      <c r="AK1031" s="39"/>
      <c r="AL1031" s="39"/>
      <c r="AM1031" s="39"/>
      <c r="AN1031" s="39"/>
      <c r="AO1031" s="39"/>
      <c r="AP1031" s="39"/>
      <c r="AQ1031" s="39"/>
      <c r="AR1031" s="39"/>
      <c r="AS1031" s="39"/>
      <c r="AT1031" s="39"/>
      <c r="AU1031" s="39"/>
      <c r="AV1031" s="39"/>
      <c r="AW1031" s="39"/>
      <c r="AX1031" s="39"/>
      <c r="AY1031" s="39"/>
      <c r="AZ1031" s="39"/>
      <c r="BA1031" s="39"/>
      <c r="BB1031" s="39"/>
      <c r="BC1031" s="39"/>
      <c r="BD1031" s="39"/>
      <c r="BE1031" s="39"/>
      <c r="BF1031" s="39"/>
      <c r="BG1031" s="39"/>
      <c r="BH1031" s="39"/>
      <c r="BI1031" s="39"/>
      <c r="BJ1031" s="39"/>
      <c r="BK1031" s="39"/>
      <c r="BL1031" s="39"/>
      <c r="BM1031" s="39"/>
      <c r="BN1031" s="39"/>
      <c r="BO1031" s="39"/>
      <c r="BP1031" s="39"/>
      <c r="BQ1031" s="39"/>
      <c r="BR1031" s="39"/>
      <c r="BS1031" s="39"/>
      <c r="BT1031" s="39"/>
      <c r="BU1031" s="39"/>
      <c r="BV1031" s="39"/>
      <c r="BW1031" s="39"/>
      <c r="BX1031" s="39"/>
      <c r="BY1031" s="39"/>
      <c r="BZ1031" s="39"/>
      <c r="CA1031" s="39"/>
      <c r="CB1031" s="39"/>
      <c r="CC1031" s="39"/>
      <c r="CD1031" s="39"/>
      <c r="CE1031" s="39"/>
      <c r="CF1031" s="39"/>
      <c r="CG1031" s="39"/>
      <c r="CH1031" s="39"/>
      <c r="CI1031" s="39"/>
      <c r="CJ1031" s="39"/>
      <c r="CK1031" s="39"/>
      <c r="CL1031" s="39"/>
      <c r="CM1031" s="39"/>
      <c r="CN1031" s="39"/>
      <c r="CO1031" s="39"/>
      <c r="CP1031" s="39"/>
      <c r="CQ1031" s="39"/>
      <c r="CR1031" s="39"/>
      <c r="CS1031" s="39"/>
      <c r="CT1031" s="39"/>
      <c r="CU1031" s="39"/>
      <c r="CV1031" s="39"/>
      <c r="CW1031" s="39"/>
      <c r="CX1031" s="39"/>
      <c r="CY1031" s="39"/>
      <c r="CZ1031" s="39"/>
      <c r="DA1031" s="39"/>
      <c r="DB1031" s="39"/>
      <c r="DC1031" s="39"/>
      <c r="DD1031" s="39"/>
      <c r="DE1031" s="39"/>
      <c r="DF1031" s="39"/>
      <c r="DG1031" s="39"/>
      <c r="DH1031" s="39"/>
      <c r="DI1031" s="39"/>
      <c r="DJ1031" s="39"/>
      <c r="DK1031" s="39"/>
      <c r="DL1031" s="39"/>
      <c r="DM1031" s="39"/>
      <c r="DN1031" s="39"/>
      <c r="DO1031" s="39"/>
      <c r="DP1031" s="39"/>
      <c r="DQ1031" s="39"/>
      <c r="DR1031" s="39"/>
      <c r="DS1031" s="39"/>
      <c r="DT1031" s="39"/>
      <c r="DU1031" s="39"/>
      <c r="DV1031" s="39"/>
      <c r="DW1031" s="39"/>
      <c r="DX1031" s="39"/>
      <c r="DY1031" s="39"/>
      <c r="DZ1031" s="39"/>
      <c r="EA1031" s="39"/>
      <c r="EB1031" s="39"/>
      <c r="EC1031" s="39"/>
      <c r="ED1031" s="39"/>
      <c r="EE1031" s="39"/>
      <c r="EF1031" s="39"/>
      <c r="EG1031" s="39"/>
      <c r="EH1031" s="39"/>
      <c r="EI1031" s="39"/>
      <c r="EJ1031" s="39"/>
      <c r="EK1031" s="39"/>
      <c r="EL1031" s="39"/>
      <c r="EM1031" s="39"/>
      <c r="EN1031" s="39"/>
      <c r="EO1031" s="39"/>
      <c r="EP1031" s="39"/>
      <c r="EQ1031" s="39"/>
      <c r="ER1031" s="39"/>
      <c r="ES1031" s="39"/>
      <c r="ET1031" s="39"/>
      <c r="EU1031" s="39"/>
      <c r="EV1031" s="39"/>
      <c r="EW1031" s="39"/>
      <c r="EX1031" s="39"/>
      <c r="EY1031" s="39"/>
      <c r="EZ1031" s="39"/>
      <c r="FA1031" s="39"/>
      <c r="FB1031" s="39"/>
      <c r="FC1031" s="39"/>
      <c r="FD1031" s="39"/>
      <c r="FE1031" s="39"/>
      <c r="FF1031" s="39"/>
      <c r="FG1031" s="39"/>
      <c r="FH1031" s="39"/>
      <c r="FI1031" s="39"/>
      <c r="FJ1031" s="39"/>
      <c r="FK1031" s="39"/>
      <c r="FL1031" s="39"/>
      <c r="FM1031" s="39"/>
      <c r="FN1031" s="39"/>
      <c r="FO1031" s="39"/>
      <c r="FP1031" s="39"/>
      <c r="FQ1031" s="39"/>
      <c r="FR1031" s="39"/>
      <c r="FS1031" s="39"/>
      <c r="FT1031" s="39"/>
      <c r="FU1031" s="39"/>
      <c r="FV1031" s="39"/>
      <c r="FW1031" s="39"/>
      <c r="FX1031" s="39"/>
      <c r="FY1031" s="39"/>
      <c r="FZ1031" s="39"/>
      <c r="GA1031" s="39"/>
      <c r="GB1031" s="39"/>
      <c r="GC1031" s="39"/>
      <c r="GD1031" s="39"/>
      <c r="GE1031" s="39"/>
      <c r="GF1031" s="39"/>
      <c r="GG1031" s="39"/>
      <c r="GH1031" s="39"/>
      <c r="GI1031" s="39"/>
      <c r="GJ1031" s="39"/>
      <c r="GK1031" s="39"/>
      <c r="GL1031" s="39"/>
      <c r="GM1031" s="39"/>
      <c r="GN1031" s="39"/>
      <c r="GO1031" s="39"/>
      <c r="GP1031" s="39"/>
      <c r="GQ1031" s="39"/>
      <c r="GR1031" s="39"/>
      <c r="GS1031" s="39"/>
      <c r="GT1031" s="39"/>
      <c r="GU1031" s="39"/>
      <c r="GV1031" s="39"/>
      <c r="GW1031" s="39"/>
      <c r="GX1031" s="39"/>
      <c r="GY1031" s="39"/>
      <c r="GZ1031" s="39"/>
      <c r="HA1031" s="39"/>
      <c r="HB1031" s="39"/>
      <c r="HC1031" s="39"/>
      <c r="HD1031" s="39"/>
      <c r="HE1031" s="39"/>
      <c r="HF1031" s="39"/>
      <c r="HG1031" s="39"/>
      <c r="HH1031" s="39"/>
      <c r="HI1031" s="39"/>
      <c r="HJ1031" s="39"/>
      <c r="HK1031" s="39"/>
      <c r="HL1031" s="39"/>
      <c r="HM1031" s="39"/>
      <c r="HN1031" s="39"/>
      <c r="HO1031" s="39"/>
      <c r="HP1031" s="39"/>
      <c r="HQ1031" s="39"/>
      <c r="HR1031" s="39"/>
      <c r="HS1031" s="39"/>
      <c r="HT1031" s="39"/>
      <c r="HU1031" s="39"/>
      <c r="HV1031" s="39"/>
      <c r="HW1031" s="39"/>
      <c r="HX1031" s="39"/>
      <c r="HY1031" s="39"/>
      <c r="HZ1031" s="39"/>
      <c r="IA1031" s="39"/>
      <c r="IB1031" s="44"/>
      <c r="IC1031" s="40"/>
      <c r="ID1031" s="40"/>
      <c r="IE1031" s="40"/>
      <c r="IF1031" s="40"/>
      <c r="IG1031" s="40"/>
      <c r="IH1031" s="40"/>
      <c r="II1031" s="40"/>
      <c r="IJ1031" s="40"/>
      <c r="IK1031" s="40"/>
      <c r="IL1031" s="40"/>
      <c r="IM1031" s="40"/>
      <c r="IN1031" s="40"/>
      <c r="IO1031" s="40"/>
      <c r="IP1031" s="40"/>
      <c r="IQ1031" s="40"/>
      <c r="IR1031" s="40"/>
      <c r="IS1031" s="40"/>
      <c r="IT1031" s="40"/>
      <c r="IU1031" s="40"/>
      <c r="IV1031" s="40"/>
    </row>
    <row r="1032" spans="2:256" s="33" customFormat="1" ht="94.5" x14ac:dyDescent="0.25">
      <c r="B1032" s="177"/>
      <c r="C1032" s="8">
        <f t="shared" si="1"/>
        <v>397</v>
      </c>
      <c r="D1032" s="71" t="s">
        <v>4635</v>
      </c>
      <c r="E1032" s="77" t="s">
        <v>1019</v>
      </c>
      <c r="F1032" s="13" t="s">
        <v>1017</v>
      </c>
      <c r="G1032" s="11" t="s">
        <v>4326</v>
      </c>
      <c r="H1032" s="114">
        <v>41785</v>
      </c>
      <c r="I1032" s="147">
        <v>14635.5</v>
      </c>
      <c r="J1032" s="80"/>
      <c r="K1032" s="9" t="s">
        <v>1020</v>
      </c>
      <c r="L1032" s="39"/>
      <c r="M1032" s="39"/>
      <c r="N1032" s="39"/>
      <c r="O1032" s="39"/>
      <c r="P1032" s="39"/>
      <c r="Q1032" s="39"/>
      <c r="R1032" s="39"/>
      <c r="S1032" s="39"/>
      <c r="T1032" s="39"/>
      <c r="U1032" s="39"/>
      <c r="V1032" s="39"/>
      <c r="W1032" s="39"/>
      <c r="X1032" s="39"/>
      <c r="Y1032" s="39"/>
      <c r="Z1032" s="39"/>
      <c r="AA1032" s="39"/>
      <c r="AB1032" s="39"/>
      <c r="AC1032" s="39"/>
      <c r="AD1032" s="39"/>
      <c r="AE1032" s="39"/>
      <c r="AF1032" s="39"/>
      <c r="AG1032" s="39"/>
      <c r="AH1032" s="39"/>
      <c r="AI1032" s="39"/>
      <c r="AJ1032" s="39"/>
      <c r="AK1032" s="39"/>
      <c r="AL1032" s="39"/>
      <c r="AM1032" s="39"/>
      <c r="AN1032" s="39"/>
      <c r="AO1032" s="39"/>
      <c r="AP1032" s="39"/>
      <c r="AQ1032" s="39"/>
      <c r="AR1032" s="39"/>
      <c r="AS1032" s="39"/>
      <c r="AT1032" s="39"/>
      <c r="AU1032" s="39"/>
      <c r="AV1032" s="39"/>
      <c r="AW1032" s="39"/>
      <c r="AX1032" s="39"/>
      <c r="AY1032" s="39"/>
      <c r="AZ1032" s="39"/>
      <c r="BA1032" s="39"/>
      <c r="BB1032" s="39"/>
      <c r="BC1032" s="39"/>
      <c r="BD1032" s="39"/>
      <c r="BE1032" s="39"/>
      <c r="BF1032" s="39"/>
      <c r="BG1032" s="39"/>
      <c r="BH1032" s="39"/>
      <c r="BI1032" s="39"/>
      <c r="BJ1032" s="39"/>
      <c r="BK1032" s="39"/>
      <c r="BL1032" s="39"/>
      <c r="BM1032" s="39"/>
      <c r="BN1032" s="39"/>
      <c r="BO1032" s="39"/>
      <c r="BP1032" s="39"/>
      <c r="BQ1032" s="39"/>
      <c r="BR1032" s="39"/>
      <c r="BS1032" s="39"/>
      <c r="BT1032" s="39"/>
      <c r="BU1032" s="39"/>
      <c r="BV1032" s="39"/>
      <c r="BW1032" s="39"/>
      <c r="BX1032" s="39"/>
      <c r="BY1032" s="39"/>
      <c r="BZ1032" s="39"/>
      <c r="CA1032" s="39"/>
      <c r="CB1032" s="39"/>
      <c r="CC1032" s="39"/>
      <c r="CD1032" s="39"/>
      <c r="CE1032" s="39"/>
      <c r="CF1032" s="39"/>
      <c r="CG1032" s="39"/>
      <c r="CH1032" s="39"/>
      <c r="CI1032" s="39"/>
      <c r="CJ1032" s="39"/>
      <c r="CK1032" s="39"/>
      <c r="CL1032" s="39"/>
      <c r="CM1032" s="39"/>
      <c r="CN1032" s="39"/>
      <c r="CO1032" s="39"/>
      <c r="CP1032" s="39"/>
      <c r="CQ1032" s="39"/>
      <c r="CR1032" s="39"/>
      <c r="CS1032" s="39"/>
      <c r="CT1032" s="39"/>
      <c r="CU1032" s="39"/>
      <c r="CV1032" s="39"/>
      <c r="CW1032" s="39"/>
      <c r="CX1032" s="39"/>
      <c r="CY1032" s="39"/>
      <c r="CZ1032" s="39"/>
      <c r="DA1032" s="39"/>
      <c r="DB1032" s="39"/>
      <c r="DC1032" s="39"/>
      <c r="DD1032" s="39"/>
      <c r="DE1032" s="39"/>
      <c r="DF1032" s="39"/>
      <c r="DG1032" s="39"/>
      <c r="DH1032" s="39"/>
      <c r="DI1032" s="39"/>
      <c r="DJ1032" s="39"/>
      <c r="DK1032" s="39"/>
      <c r="DL1032" s="39"/>
      <c r="DM1032" s="39"/>
      <c r="DN1032" s="39"/>
      <c r="DO1032" s="39"/>
      <c r="DP1032" s="39"/>
      <c r="DQ1032" s="39"/>
      <c r="DR1032" s="39"/>
      <c r="DS1032" s="39"/>
      <c r="DT1032" s="39"/>
      <c r="DU1032" s="39"/>
      <c r="DV1032" s="39"/>
      <c r="DW1032" s="39"/>
      <c r="DX1032" s="39"/>
      <c r="DY1032" s="39"/>
      <c r="DZ1032" s="39"/>
      <c r="EA1032" s="39"/>
      <c r="EB1032" s="39"/>
      <c r="EC1032" s="39"/>
      <c r="ED1032" s="39"/>
      <c r="EE1032" s="39"/>
      <c r="EF1032" s="39"/>
      <c r="EG1032" s="39"/>
      <c r="EH1032" s="39"/>
      <c r="EI1032" s="39"/>
      <c r="EJ1032" s="39"/>
      <c r="EK1032" s="39"/>
      <c r="EL1032" s="39"/>
      <c r="EM1032" s="39"/>
      <c r="EN1032" s="39"/>
      <c r="EO1032" s="39"/>
      <c r="EP1032" s="39"/>
      <c r="EQ1032" s="39"/>
      <c r="ER1032" s="39"/>
      <c r="ES1032" s="39"/>
      <c r="ET1032" s="39"/>
      <c r="EU1032" s="39"/>
      <c r="EV1032" s="39"/>
      <c r="EW1032" s="39"/>
      <c r="EX1032" s="39"/>
      <c r="EY1032" s="39"/>
      <c r="EZ1032" s="39"/>
      <c r="FA1032" s="39"/>
      <c r="FB1032" s="39"/>
      <c r="FC1032" s="39"/>
      <c r="FD1032" s="39"/>
      <c r="FE1032" s="39"/>
      <c r="FF1032" s="39"/>
      <c r="FG1032" s="39"/>
      <c r="FH1032" s="39"/>
      <c r="FI1032" s="39"/>
      <c r="FJ1032" s="39"/>
      <c r="FK1032" s="39"/>
      <c r="FL1032" s="39"/>
      <c r="FM1032" s="39"/>
      <c r="FN1032" s="39"/>
      <c r="FO1032" s="39"/>
      <c r="FP1032" s="39"/>
      <c r="FQ1032" s="39"/>
      <c r="FR1032" s="39"/>
      <c r="FS1032" s="39"/>
      <c r="FT1032" s="39"/>
      <c r="FU1032" s="39"/>
      <c r="FV1032" s="39"/>
      <c r="FW1032" s="39"/>
      <c r="FX1032" s="39"/>
      <c r="FY1032" s="39"/>
      <c r="FZ1032" s="39"/>
      <c r="GA1032" s="39"/>
      <c r="GB1032" s="39"/>
      <c r="GC1032" s="39"/>
      <c r="GD1032" s="39"/>
      <c r="GE1032" s="39"/>
      <c r="GF1032" s="39"/>
      <c r="GG1032" s="39"/>
      <c r="GH1032" s="39"/>
      <c r="GI1032" s="39"/>
      <c r="GJ1032" s="39"/>
      <c r="GK1032" s="39"/>
      <c r="GL1032" s="39"/>
      <c r="GM1032" s="39"/>
      <c r="GN1032" s="39"/>
      <c r="GO1032" s="39"/>
      <c r="GP1032" s="39"/>
      <c r="GQ1032" s="39"/>
      <c r="GR1032" s="39"/>
      <c r="GS1032" s="39"/>
      <c r="GT1032" s="39"/>
      <c r="GU1032" s="39"/>
      <c r="GV1032" s="39"/>
      <c r="GW1032" s="39"/>
      <c r="GX1032" s="39"/>
      <c r="GY1032" s="39"/>
      <c r="GZ1032" s="39"/>
      <c r="HA1032" s="39"/>
      <c r="HB1032" s="39"/>
      <c r="HC1032" s="39"/>
      <c r="HD1032" s="39"/>
      <c r="HE1032" s="39"/>
      <c r="HF1032" s="39"/>
      <c r="HG1032" s="39"/>
      <c r="HH1032" s="39"/>
      <c r="HI1032" s="39"/>
      <c r="HJ1032" s="39"/>
      <c r="HK1032" s="39"/>
      <c r="HL1032" s="39"/>
      <c r="HM1032" s="39"/>
      <c r="HN1032" s="39"/>
      <c r="HO1032" s="39"/>
      <c r="HP1032" s="39"/>
      <c r="HQ1032" s="39"/>
      <c r="HR1032" s="39"/>
      <c r="HS1032" s="39"/>
      <c r="HT1032" s="39"/>
      <c r="HU1032" s="39"/>
      <c r="HV1032" s="39"/>
      <c r="HW1032" s="39"/>
      <c r="HX1032" s="39"/>
      <c r="HY1032" s="39"/>
      <c r="HZ1032" s="39"/>
      <c r="IA1032" s="39"/>
      <c r="IB1032" s="44"/>
      <c r="IC1032" s="40"/>
      <c r="ID1032" s="40"/>
      <c r="IE1032" s="40"/>
      <c r="IF1032" s="40"/>
      <c r="IG1032" s="40"/>
      <c r="IH1032" s="40"/>
      <c r="II1032" s="40"/>
      <c r="IJ1032" s="40"/>
      <c r="IK1032" s="40"/>
      <c r="IL1032" s="40"/>
      <c r="IM1032" s="40"/>
      <c r="IN1032" s="40"/>
      <c r="IO1032" s="40"/>
      <c r="IP1032" s="40"/>
      <c r="IQ1032" s="40"/>
      <c r="IR1032" s="40"/>
      <c r="IS1032" s="40"/>
      <c r="IT1032" s="40"/>
      <c r="IU1032" s="40"/>
      <c r="IV1032" s="40"/>
    </row>
    <row r="1033" spans="2:256" s="33" customFormat="1" ht="110.25" x14ac:dyDescent="0.25">
      <c r="B1033" s="177"/>
      <c r="C1033" s="8">
        <f t="shared" si="1"/>
        <v>398</v>
      </c>
      <c r="D1033" s="71" t="s">
        <v>4635</v>
      </c>
      <c r="E1033" s="13" t="s">
        <v>1021</v>
      </c>
      <c r="F1033" s="13" t="s">
        <v>1017</v>
      </c>
      <c r="G1033" s="11" t="s">
        <v>4477</v>
      </c>
      <c r="H1033" s="114">
        <v>41785</v>
      </c>
      <c r="I1033" s="147">
        <v>14658</v>
      </c>
      <c r="J1033" s="80"/>
      <c r="K1033" s="9" t="s">
        <v>1022</v>
      </c>
      <c r="L1033" s="39"/>
      <c r="M1033" s="39"/>
      <c r="N1033" s="39"/>
      <c r="O1033" s="39"/>
      <c r="P1033" s="39"/>
      <c r="Q1033" s="39"/>
      <c r="R1033" s="39"/>
      <c r="S1033" s="39"/>
      <c r="T1033" s="39"/>
      <c r="U1033" s="39"/>
      <c r="V1033" s="39"/>
      <c r="W1033" s="39"/>
      <c r="X1033" s="39"/>
      <c r="Y1033" s="39"/>
      <c r="Z1033" s="39"/>
      <c r="AA1033" s="39"/>
      <c r="AB1033" s="39"/>
      <c r="AC1033" s="39"/>
      <c r="AD1033" s="39"/>
      <c r="AE1033" s="39"/>
      <c r="AF1033" s="39"/>
      <c r="AG1033" s="39"/>
      <c r="AH1033" s="39"/>
      <c r="AI1033" s="39"/>
      <c r="AJ1033" s="39"/>
      <c r="AK1033" s="39"/>
      <c r="AL1033" s="39"/>
      <c r="AM1033" s="39"/>
      <c r="AN1033" s="39"/>
      <c r="AO1033" s="39"/>
      <c r="AP1033" s="39"/>
      <c r="AQ1033" s="39"/>
      <c r="AR1033" s="39"/>
      <c r="AS1033" s="39"/>
      <c r="AT1033" s="39"/>
      <c r="AU1033" s="39"/>
      <c r="AV1033" s="39"/>
      <c r="AW1033" s="39"/>
      <c r="AX1033" s="39"/>
      <c r="AY1033" s="39"/>
      <c r="AZ1033" s="39"/>
      <c r="BA1033" s="39"/>
      <c r="BB1033" s="39"/>
      <c r="BC1033" s="39"/>
      <c r="BD1033" s="39"/>
      <c r="BE1033" s="39"/>
      <c r="BF1033" s="39"/>
      <c r="BG1033" s="39"/>
      <c r="BH1033" s="39"/>
      <c r="BI1033" s="39"/>
      <c r="BJ1033" s="39"/>
      <c r="BK1033" s="39"/>
      <c r="BL1033" s="39"/>
      <c r="BM1033" s="39"/>
      <c r="BN1033" s="39"/>
      <c r="BO1033" s="39"/>
      <c r="BP1033" s="39"/>
      <c r="BQ1033" s="39"/>
      <c r="BR1033" s="39"/>
      <c r="BS1033" s="39"/>
      <c r="BT1033" s="39"/>
      <c r="BU1033" s="39"/>
      <c r="BV1033" s="39"/>
      <c r="BW1033" s="39"/>
      <c r="BX1033" s="39"/>
      <c r="BY1033" s="39"/>
      <c r="BZ1033" s="39"/>
      <c r="CA1033" s="39"/>
      <c r="CB1033" s="39"/>
      <c r="CC1033" s="39"/>
      <c r="CD1033" s="39"/>
      <c r="CE1033" s="39"/>
      <c r="CF1033" s="39"/>
      <c r="CG1033" s="39"/>
      <c r="CH1033" s="39"/>
      <c r="CI1033" s="39"/>
      <c r="CJ1033" s="39"/>
      <c r="CK1033" s="39"/>
      <c r="CL1033" s="39"/>
      <c r="CM1033" s="39"/>
      <c r="CN1033" s="39"/>
      <c r="CO1033" s="39"/>
      <c r="CP1033" s="39"/>
      <c r="CQ1033" s="39"/>
      <c r="CR1033" s="39"/>
      <c r="CS1033" s="39"/>
      <c r="CT1033" s="39"/>
      <c r="CU1033" s="39"/>
      <c r="CV1033" s="39"/>
      <c r="CW1033" s="39"/>
      <c r="CX1033" s="39"/>
      <c r="CY1033" s="39"/>
      <c r="CZ1033" s="39"/>
      <c r="DA1033" s="39"/>
      <c r="DB1033" s="39"/>
      <c r="DC1033" s="39"/>
      <c r="DD1033" s="39"/>
      <c r="DE1033" s="39"/>
      <c r="DF1033" s="39"/>
      <c r="DG1033" s="39"/>
      <c r="DH1033" s="39"/>
      <c r="DI1033" s="39"/>
      <c r="DJ1033" s="39"/>
      <c r="DK1033" s="39"/>
      <c r="DL1033" s="39"/>
      <c r="DM1033" s="39"/>
      <c r="DN1033" s="39"/>
      <c r="DO1033" s="39"/>
      <c r="DP1033" s="39"/>
      <c r="DQ1033" s="39"/>
      <c r="DR1033" s="39"/>
      <c r="DS1033" s="39"/>
      <c r="DT1033" s="39"/>
      <c r="DU1033" s="39"/>
      <c r="DV1033" s="39"/>
      <c r="DW1033" s="39"/>
      <c r="DX1033" s="39"/>
      <c r="DY1033" s="39"/>
      <c r="DZ1033" s="39"/>
      <c r="EA1033" s="39"/>
      <c r="EB1033" s="39"/>
      <c r="EC1033" s="39"/>
      <c r="ED1033" s="39"/>
      <c r="EE1033" s="39"/>
      <c r="EF1033" s="39"/>
      <c r="EG1033" s="39"/>
      <c r="EH1033" s="39"/>
      <c r="EI1033" s="39"/>
      <c r="EJ1033" s="39"/>
      <c r="EK1033" s="39"/>
      <c r="EL1033" s="39"/>
      <c r="EM1033" s="39"/>
      <c r="EN1033" s="39"/>
      <c r="EO1033" s="39"/>
      <c r="EP1033" s="39"/>
      <c r="EQ1033" s="39"/>
      <c r="ER1033" s="39"/>
      <c r="ES1033" s="39"/>
      <c r="ET1033" s="39"/>
      <c r="EU1033" s="39"/>
      <c r="EV1033" s="39"/>
      <c r="EW1033" s="39"/>
      <c r="EX1033" s="39"/>
      <c r="EY1033" s="39"/>
      <c r="EZ1033" s="39"/>
      <c r="FA1033" s="39"/>
      <c r="FB1033" s="39"/>
      <c r="FC1033" s="39"/>
      <c r="FD1033" s="39"/>
      <c r="FE1033" s="39"/>
      <c r="FF1033" s="39"/>
      <c r="FG1033" s="39"/>
      <c r="FH1033" s="39"/>
      <c r="FI1033" s="39"/>
      <c r="FJ1033" s="39"/>
      <c r="FK1033" s="39"/>
      <c r="FL1033" s="39"/>
      <c r="FM1033" s="39"/>
      <c r="FN1033" s="39"/>
      <c r="FO1033" s="39"/>
      <c r="FP1033" s="39"/>
      <c r="FQ1033" s="39"/>
      <c r="FR1033" s="39"/>
      <c r="FS1033" s="39"/>
      <c r="FT1033" s="39"/>
      <c r="FU1033" s="39"/>
      <c r="FV1033" s="39"/>
      <c r="FW1033" s="39"/>
      <c r="FX1033" s="39"/>
      <c r="FY1033" s="39"/>
      <c r="FZ1033" s="39"/>
      <c r="GA1033" s="39"/>
      <c r="GB1033" s="39"/>
      <c r="GC1033" s="39"/>
      <c r="GD1033" s="39"/>
      <c r="GE1033" s="39"/>
      <c r="GF1033" s="39"/>
      <c r="GG1033" s="39"/>
      <c r="GH1033" s="39"/>
      <c r="GI1033" s="39"/>
      <c r="GJ1033" s="39"/>
      <c r="GK1033" s="39"/>
      <c r="GL1033" s="39"/>
      <c r="GM1033" s="39"/>
      <c r="GN1033" s="39"/>
      <c r="GO1033" s="39"/>
      <c r="GP1033" s="39"/>
      <c r="GQ1033" s="39"/>
      <c r="GR1033" s="39"/>
      <c r="GS1033" s="39"/>
      <c r="GT1033" s="39"/>
      <c r="GU1033" s="39"/>
      <c r="GV1033" s="39"/>
      <c r="GW1033" s="39"/>
      <c r="GX1033" s="39"/>
      <c r="GY1033" s="39"/>
      <c r="GZ1033" s="39"/>
      <c r="HA1033" s="39"/>
      <c r="HB1033" s="39"/>
      <c r="HC1033" s="39"/>
      <c r="HD1033" s="39"/>
      <c r="HE1033" s="39"/>
      <c r="HF1033" s="39"/>
      <c r="HG1033" s="39"/>
      <c r="HH1033" s="39"/>
      <c r="HI1033" s="39"/>
      <c r="HJ1033" s="39"/>
      <c r="HK1033" s="39"/>
      <c r="HL1033" s="39"/>
      <c r="HM1033" s="39"/>
      <c r="HN1033" s="39"/>
      <c r="HO1033" s="39"/>
      <c r="HP1033" s="39"/>
      <c r="HQ1033" s="39"/>
      <c r="HR1033" s="39"/>
      <c r="HS1033" s="39"/>
      <c r="HT1033" s="39"/>
      <c r="HU1033" s="39"/>
      <c r="HV1033" s="39"/>
      <c r="HW1033" s="39"/>
      <c r="HX1033" s="39"/>
      <c r="HY1033" s="39"/>
      <c r="HZ1033" s="39"/>
      <c r="IA1033" s="39"/>
      <c r="IB1033" s="44"/>
      <c r="IC1033" s="40"/>
      <c r="ID1033" s="40"/>
      <c r="IE1033" s="40"/>
      <c r="IF1033" s="40"/>
      <c r="IG1033" s="40"/>
      <c r="IH1033" s="40"/>
      <c r="II1033" s="40"/>
      <c r="IJ1033" s="40"/>
      <c r="IK1033" s="40"/>
      <c r="IL1033" s="40"/>
      <c r="IM1033" s="40"/>
      <c r="IN1033" s="40"/>
      <c r="IO1033" s="40"/>
      <c r="IP1033" s="40"/>
      <c r="IQ1033" s="40"/>
      <c r="IR1033" s="40"/>
      <c r="IS1033" s="40"/>
      <c r="IT1033" s="40"/>
      <c r="IU1033" s="40"/>
      <c r="IV1033" s="40"/>
    </row>
    <row r="1034" spans="2:256" s="33" customFormat="1" ht="63" x14ac:dyDescent="0.25">
      <c r="B1034" s="177"/>
      <c r="C1034" s="8">
        <f t="shared" si="1"/>
        <v>399</v>
      </c>
      <c r="D1034" s="71" t="s">
        <v>4634</v>
      </c>
      <c r="E1034" s="13" t="s">
        <v>1023</v>
      </c>
      <c r="F1034" s="13" t="s">
        <v>1017</v>
      </c>
      <c r="G1034" s="11" t="s">
        <v>4329</v>
      </c>
      <c r="H1034" s="114">
        <v>41785</v>
      </c>
      <c r="I1034" s="147">
        <v>14325.6</v>
      </c>
      <c r="J1034" s="80"/>
      <c r="K1034" s="9" t="s">
        <v>1024</v>
      </c>
      <c r="L1034" s="39"/>
      <c r="M1034" s="39"/>
      <c r="N1034" s="39"/>
      <c r="O1034" s="39"/>
      <c r="P1034" s="39"/>
      <c r="Q1034" s="39"/>
      <c r="R1034" s="39"/>
      <c r="S1034" s="39"/>
      <c r="T1034" s="39"/>
      <c r="U1034" s="39"/>
      <c r="V1034" s="39"/>
      <c r="W1034" s="39"/>
      <c r="X1034" s="39"/>
      <c r="Y1034" s="39"/>
      <c r="Z1034" s="39"/>
      <c r="AA1034" s="39"/>
      <c r="AB1034" s="39"/>
      <c r="AC1034" s="39"/>
      <c r="AD1034" s="39"/>
      <c r="AE1034" s="39"/>
      <c r="AF1034" s="39"/>
      <c r="AG1034" s="39"/>
      <c r="AH1034" s="39"/>
      <c r="AI1034" s="39"/>
      <c r="AJ1034" s="39"/>
      <c r="AK1034" s="39"/>
      <c r="AL1034" s="39"/>
      <c r="AM1034" s="39"/>
      <c r="AN1034" s="39"/>
      <c r="AO1034" s="39"/>
      <c r="AP1034" s="39"/>
      <c r="AQ1034" s="39"/>
      <c r="AR1034" s="39"/>
      <c r="AS1034" s="39"/>
      <c r="AT1034" s="39"/>
      <c r="AU1034" s="39"/>
      <c r="AV1034" s="39"/>
      <c r="AW1034" s="39"/>
      <c r="AX1034" s="39"/>
      <c r="AY1034" s="39"/>
      <c r="AZ1034" s="39"/>
      <c r="BA1034" s="39"/>
      <c r="BB1034" s="39"/>
      <c r="BC1034" s="39"/>
      <c r="BD1034" s="39"/>
      <c r="BE1034" s="39"/>
      <c r="BF1034" s="39"/>
      <c r="BG1034" s="39"/>
      <c r="BH1034" s="39"/>
      <c r="BI1034" s="39"/>
      <c r="BJ1034" s="39"/>
      <c r="BK1034" s="39"/>
      <c r="BL1034" s="39"/>
      <c r="BM1034" s="39"/>
      <c r="BN1034" s="39"/>
      <c r="BO1034" s="39"/>
      <c r="BP1034" s="39"/>
      <c r="BQ1034" s="39"/>
      <c r="BR1034" s="39"/>
      <c r="BS1034" s="39"/>
      <c r="BT1034" s="39"/>
      <c r="BU1034" s="39"/>
      <c r="BV1034" s="39"/>
      <c r="BW1034" s="39"/>
      <c r="BX1034" s="39"/>
      <c r="BY1034" s="39"/>
      <c r="BZ1034" s="39"/>
      <c r="CA1034" s="39"/>
      <c r="CB1034" s="39"/>
      <c r="CC1034" s="39"/>
      <c r="CD1034" s="39"/>
      <c r="CE1034" s="39"/>
      <c r="CF1034" s="39"/>
      <c r="CG1034" s="39"/>
      <c r="CH1034" s="39"/>
      <c r="CI1034" s="39"/>
      <c r="CJ1034" s="39"/>
      <c r="CK1034" s="39"/>
      <c r="CL1034" s="39"/>
      <c r="CM1034" s="39"/>
      <c r="CN1034" s="39"/>
      <c r="CO1034" s="39"/>
      <c r="CP1034" s="39"/>
      <c r="CQ1034" s="39"/>
      <c r="CR1034" s="39"/>
      <c r="CS1034" s="39"/>
      <c r="CT1034" s="39"/>
      <c r="CU1034" s="39"/>
      <c r="CV1034" s="39"/>
      <c r="CW1034" s="39"/>
      <c r="CX1034" s="39"/>
      <c r="CY1034" s="39"/>
      <c r="CZ1034" s="39"/>
      <c r="DA1034" s="39"/>
      <c r="DB1034" s="39"/>
      <c r="DC1034" s="39"/>
      <c r="DD1034" s="39"/>
      <c r="DE1034" s="39"/>
      <c r="DF1034" s="39"/>
      <c r="DG1034" s="39"/>
      <c r="DH1034" s="39"/>
      <c r="DI1034" s="39"/>
      <c r="DJ1034" s="39"/>
      <c r="DK1034" s="39"/>
      <c r="DL1034" s="39"/>
      <c r="DM1034" s="39"/>
      <c r="DN1034" s="39"/>
      <c r="DO1034" s="39"/>
      <c r="DP1034" s="39"/>
      <c r="DQ1034" s="39"/>
      <c r="DR1034" s="39"/>
      <c r="DS1034" s="39"/>
      <c r="DT1034" s="39"/>
      <c r="DU1034" s="39"/>
      <c r="DV1034" s="39"/>
      <c r="DW1034" s="39"/>
      <c r="DX1034" s="39"/>
      <c r="DY1034" s="39"/>
      <c r="DZ1034" s="39"/>
      <c r="EA1034" s="39"/>
      <c r="EB1034" s="39"/>
      <c r="EC1034" s="39"/>
      <c r="ED1034" s="39"/>
      <c r="EE1034" s="39"/>
      <c r="EF1034" s="39"/>
      <c r="EG1034" s="39"/>
      <c r="EH1034" s="39"/>
      <c r="EI1034" s="39"/>
      <c r="EJ1034" s="39"/>
      <c r="EK1034" s="39"/>
      <c r="EL1034" s="39"/>
      <c r="EM1034" s="39"/>
      <c r="EN1034" s="39"/>
      <c r="EO1034" s="39"/>
      <c r="EP1034" s="39"/>
      <c r="EQ1034" s="39"/>
      <c r="ER1034" s="39"/>
      <c r="ES1034" s="39"/>
      <c r="ET1034" s="39"/>
      <c r="EU1034" s="39"/>
      <c r="EV1034" s="39"/>
      <c r="EW1034" s="39"/>
      <c r="EX1034" s="39"/>
      <c r="EY1034" s="39"/>
      <c r="EZ1034" s="39"/>
      <c r="FA1034" s="39"/>
      <c r="FB1034" s="39"/>
      <c r="FC1034" s="39"/>
      <c r="FD1034" s="39"/>
      <c r="FE1034" s="39"/>
      <c r="FF1034" s="39"/>
      <c r="FG1034" s="39"/>
      <c r="FH1034" s="39"/>
      <c r="FI1034" s="39"/>
      <c r="FJ1034" s="39"/>
      <c r="FK1034" s="39"/>
      <c r="FL1034" s="39"/>
      <c r="FM1034" s="39"/>
      <c r="FN1034" s="39"/>
      <c r="FO1034" s="39"/>
      <c r="FP1034" s="39"/>
      <c r="FQ1034" s="39"/>
      <c r="FR1034" s="39"/>
      <c r="FS1034" s="39"/>
      <c r="FT1034" s="39"/>
      <c r="FU1034" s="39"/>
      <c r="FV1034" s="39"/>
      <c r="FW1034" s="39"/>
      <c r="FX1034" s="39"/>
      <c r="FY1034" s="39"/>
      <c r="FZ1034" s="39"/>
      <c r="GA1034" s="39"/>
      <c r="GB1034" s="39"/>
      <c r="GC1034" s="39"/>
      <c r="GD1034" s="39"/>
      <c r="GE1034" s="39"/>
      <c r="GF1034" s="39"/>
      <c r="GG1034" s="39"/>
      <c r="GH1034" s="39"/>
      <c r="GI1034" s="39"/>
      <c r="GJ1034" s="39"/>
      <c r="GK1034" s="39"/>
      <c r="GL1034" s="39"/>
      <c r="GM1034" s="39"/>
      <c r="GN1034" s="39"/>
      <c r="GO1034" s="39"/>
      <c r="GP1034" s="39"/>
      <c r="GQ1034" s="39"/>
      <c r="GR1034" s="39"/>
      <c r="GS1034" s="39"/>
      <c r="GT1034" s="39"/>
      <c r="GU1034" s="39"/>
      <c r="GV1034" s="39"/>
      <c r="GW1034" s="39"/>
      <c r="GX1034" s="39"/>
      <c r="GY1034" s="39"/>
      <c r="GZ1034" s="39"/>
      <c r="HA1034" s="39"/>
      <c r="HB1034" s="39"/>
      <c r="HC1034" s="39"/>
      <c r="HD1034" s="39"/>
      <c r="HE1034" s="39"/>
      <c r="HF1034" s="39"/>
      <c r="HG1034" s="39"/>
      <c r="HH1034" s="39"/>
      <c r="HI1034" s="39"/>
      <c r="HJ1034" s="39"/>
      <c r="HK1034" s="39"/>
      <c r="HL1034" s="39"/>
      <c r="HM1034" s="39"/>
      <c r="HN1034" s="39"/>
      <c r="HO1034" s="39"/>
      <c r="HP1034" s="39"/>
      <c r="HQ1034" s="39"/>
      <c r="HR1034" s="39"/>
      <c r="HS1034" s="39"/>
      <c r="HT1034" s="39"/>
      <c r="HU1034" s="39"/>
      <c r="HV1034" s="39"/>
      <c r="HW1034" s="39"/>
      <c r="HX1034" s="39"/>
      <c r="HY1034" s="39"/>
      <c r="HZ1034" s="39"/>
      <c r="IA1034" s="39"/>
      <c r="IB1034" s="44"/>
      <c r="IC1034" s="40"/>
      <c r="ID1034" s="40"/>
      <c r="IE1034" s="40"/>
      <c r="IF1034" s="40"/>
      <c r="IG1034" s="40"/>
      <c r="IH1034" s="40"/>
      <c r="II1034" s="40"/>
      <c r="IJ1034" s="40"/>
      <c r="IK1034" s="40"/>
      <c r="IL1034" s="40"/>
      <c r="IM1034" s="40"/>
      <c r="IN1034" s="40"/>
      <c r="IO1034" s="40"/>
      <c r="IP1034" s="40"/>
      <c r="IQ1034" s="40"/>
      <c r="IR1034" s="40"/>
      <c r="IS1034" s="40"/>
      <c r="IT1034" s="40"/>
      <c r="IU1034" s="40"/>
      <c r="IV1034" s="40"/>
    </row>
    <row r="1035" spans="2:256" s="33" customFormat="1" ht="63" x14ac:dyDescent="0.25">
      <c r="B1035" s="177"/>
      <c r="C1035" s="8">
        <f t="shared" si="1"/>
        <v>400</v>
      </c>
      <c r="D1035" s="71" t="s">
        <v>4634</v>
      </c>
      <c r="E1035" s="13" t="s">
        <v>1025</v>
      </c>
      <c r="F1035" s="13" t="s">
        <v>1017</v>
      </c>
      <c r="G1035" s="11" t="s">
        <v>4490</v>
      </c>
      <c r="H1035" s="114">
        <v>41785</v>
      </c>
      <c r="I1035" s="147">
        <v>15276.5</v>
      </c>
      <c r="J1035" s="80"/>
      <c r="K1035" s="9" t="s">
        <v>1026</v>
      </c>
      <c r="L1035" s="39"/>
      <c r="M1035" s="39"/>
      <c r="N1035" s="39"/>
      <c r="O1035" s="39"/>
      <c r="P1035" s="39"/>
      <c r="Q1035" s="39"/>
      <c r="R1035" s="39"/>
      <c r="S1035" s="39"/>
      <c r="T1035" s="39"/>
      <c r="U1035" s="39"/>
      <c r="V1035" s="39"/>
      <c r="W1035" s="39"/>
      <c r="X1035" s="39"/>
      <c r="Y1035" s="39"/>
      <c r="Z1035" s="39"/>
      <c r="AA1035" s="39"/>
      <c r="AB1035" s="39"/>
      <c r="AC1035" s="39"/>
      <c r="AD1035" s="39"/>
      <c r="AE1035" s="39"/>
      <c r="AF1035" s="39"/>
      <c r="AG1035" s="39"/>
      <c r="AH1035" s="39"/>
      <c r="AI1035" s="39"/>
      <c r="AJ1035" s="39"/>
      <c r="AK1035" s="39"/>
      <c r="AL1035" s="39"/>
      <c r="AM1035" s="39"/>
      <c r="AN1035" s="39"/>
      <c r="AO1035" s="39"/>
      <c r="AP1035" s="39"/>
      <c r="AQ1035" s="39"/>
      <c r="AR1035" s="39"/>
      <c r="AS1035" s="39"/>
      <c r="AT1035" s="39"/>
      <c r="AU1035" s="39"/>
      <c r="AV1035" s="39"/>
      <c r="AW1035" s="39"/>
      <c r="AX1035" s="39"/>
      <c r="AY1035" s="39"/>
      <c r="AZ1035" s="39"/>
      <c r="BA1035" s="39"/>
      <c r="BB1035" s="39"/>
      <c r="BC1035" s="39"/>
      <c r="BD1035" s="39"/>
      <c r="BE1035" s="39"/>
      <c r="BF1035" s="39"/>
      <c r="BG1035" s="39"/>
      <c r="BH1035" s="39"/>
      <c r="BI1035" s="39"/>
      <c r="BJ1035" s="39"/>
      <c r="BK1035" s="39"/>
      <c r="BL1035" s="39"/>
      <c r="BM1035" s="39"/>
      <c r="BN1035" s="39"/>
      <c r="BO1035" s="39"/>
      <c r="BP1035" s="39"/>
      <c r="BQ1035" s="39"/>
      <c r="BR1035" s="39"/>
      <c r="BS1035" s="39"/>
      <c r="BT1035" s="39"/>
      <c r="BU1035" s="39"/>
      <c r="BV1035" s="39"/>
      <c r="BW1035" s="39"/>
      <c r="BX1035" s="39"/>
      <c r="BY1035" s="39"/>
      <c r="BZ1035" s="39"/>
      <c r="CA1035" s="39"/>
      <c r="CB1035" s="39"/>
      <c r="CC1035" s="39"/>
      <c r="CD1035" s="39"/>
      <c r="CE1035" s="39"/>
      <c r="CF1035" s="39"/>
      <c r="CG1035" s="39"/>
      <c r="CH1035" s="39"/>
      <c r="CI1035" s="39"/>
      <c r="CJ1035" s="39"/>
      <c r="CK1035" s="39"/>
      <c r="CL1035" s="39"/>
      <c r="CM1035" s="39"/>
      <c r="CN1035" s="39"/>
      <c r="CO1035" s="39"/>
      <c r="CP1035" s="39"/>
      <c r="CQ1035" s="39"/>
      <c r="CR1035" s="39"/>
      <c r="CS1035" s="39"/>
      <c r="CT1035" s="39"/>
      <c r="CU1035" s="39"/>
      <c r="CV1035" s="39"/>
      <c r="CW1035" s="39"/>
      <c r="CX1035" s="39"/>
      <c r="CY1035" s="39"/>
      <c r="CZ1035" s="39"/>
      <c r="DA1035" s="39"/>
      <c r="DB1035" s="39"/>
      <c r="DC1035" s="39"/>
      <c r="DD1035" s="39"/>
      <c r="DE1035" s="39"/>
      <c r="DF1035" s="39"/>
      <c r="DG1035" s="39"/>
      <c r="DH1035" s="39"/>
      <c r="DI1035" s="39"/>
      <c r="DJ1035" s="39"/>
      <c r="DK1035" s="39"/>
      <c r="DL1035" s="39"/>
      <c r="DM1035" s="39"/>
      <c r="DN1035" s="39"/>
      <c r="DO1035" s="39"/>
      <c r="DP1035" s="39"/>
      <c r="DQ1035" s="39"/>
      <c r="DR1035" s="39"/>
      <c r="DS1035" s="39"/>
      <c r="DT1035" s="39"/>
      <c r="DU1035" s="39"/>
      <c r="DV1035" s="39"/>
      <c r="DW1035" s="39"/>
      <c r="DX1035" s="39"/>
      <c r="DY1035" s="39"/>
      <c r="DZ1035" s="39"/>
      <c r="EA1035" s="39"/>
      <c r="EB1035" s="39"/>
      <c r="EC1035" s="39"/>
      <c r="ED1035" s="39"/>
      <c r="EE1035" s="39"/>
      <c r="EF1035" s="39"/>
      <c r="EG1035" s="39"/>
      <c r="EH1035" s="39"/>
      <c r="EI1035" s="39"/>
      <c r="EJ1035" s="39"/>
      <c r="EK1035" s="39"/>
      <c r="EL1035" s="39"/>
      <c r="EM1035" s="39"/>
      <c r="EN1035" s="39"/>
      <c r="EO1035" s="39"/>
      <c r="EP1035" s="39"/>
      <c r="EQ1035" s="39"/>
      <c r="ER1035" s="39"/>
      <c r="ES1035" s="39"/>
      <c r="ET1035" s="39"/>
      <c r="EU1035" s="39"/>
      <c r="EV1035" s="39"/>
      <c r="EW1035" s="39"/>
      <c r="EX1035" s="39"/>
      <c r="EY1035" s="39"/>
      <c r="EZ1035" s="39"/>
      <c r="FA1035" s="39"/>
      <c r="FB1035" s="39"/>
      <c r="FC1035" s="39"/>
      <c r="FD1035" s="39"/>
      <c r="FE1035" s="39"/>
      <c r="FF1035" s="39"/>
      <c r="FG1035" s="39"/>
      <c r="FH1035" s="39"/>
      <c r="FI1035" s="39"/>
      <c r="FJ1035" s="39"/>
      <c r="FK1035" s="39"/>
      <c r="FL1035" s="39"/>
      <c r="FM1035" s="39"/>
      <c r="FN1035" s="39"/>
      <c r="FO1035" s="39"/>
      <c r="FP1035" s="39"/>
      <c r="FQ1035" s="39"/>
      <c r="FR1035" s="39"/>
      <c r="FS1035" s="39"/>
      <c r="FT1035" s="39"/>
      <c r="FU1035" s="39"/>
      <c r="FV1035" s="39"/>
      <c r="FW1035" s="39"/>
      <c r="FX1035" s="39"/>
      <c r="FY1035" s="39"/>
      <c r="FZ1035" s="39"/>
      <c r="GA1035" s="39"/>
      <c r="GB1035" s="39"/>
      <c r="GC1035" s="39"/>
      <c r="GD1035" s="39"/>
      <c r="GE1035" s="39"/>
      <c r="GF1035" s="39"/>
      <c r="GG1035" s="39"/>
      <c r="GH1035" s="39"/>
      <c r="GI1035" s="39"/>
      <c r="GJ1035" s="39"/>
      <c r="GK1035" s="39"/>
      <c r="GL1035" s="39"/>
      <c r="GM1035" s="39"/>
      <c r="GN1035" s="39"/>
      <c r="GO1035" s="39"/>
      <c r="GP1035" s="39"/>
      <c r="GQ1035" s="39"/>
      <c r="GR1035" s="39"/>
      <c r="GS1035" s="39"/>
      <c r="GT1035" s="39"/>
      <c r="GU1035" s="39"/>
      <c r="GV1035" s="39"/>
      <c r="GW1035" s="39"/>
      <c r="GX1035" s="39"/>
      <c r="GY1035" s="39"/>
      <c r="GZ1035" s="39"/>
      <c r="HA1035" s="39"/>
      <c r="HB1035" s="39"/>
      <c r="HC1035" s="39"/>
      <c r="HD1035" s="39"/>
      <c r="HE1035" s="39"/>
      <c r="HF1035" s="39"/>
      <c r="HG1035" s="39"/>
      <c r="HH1035" s="39"/>
      <c r="HI1035" s="39"/>
      <c r="HJ1035" s="39"/>
      <c r="HK1035" s="39"/>
      <c r="HL1035" s="39"/>
      <c r="HM1035" s="39"/>
      <c r="HN1035" s="39"/>
      <c r="HO1035" s="39"/>
      <c r="HP1035" s="39"/>
      <c r="HQ1035" s="39"/>
      <c r="HR1035" s="39"/>
      <c r="HS1035" s="39"/>
      <c r="HT1035" s="39"/>
      <c r="HU1035" s="39"/>
      <c r="HV1035" s="39"/>
      <c r="HW1035" s="39"/>
      <c r="HX1035" s="39"/>
      <c r="HY1035" s="39"/>
      <c r="HZ1035" s="39"/>
      <c r="IA1035" s="39"/>
      <c r="IB1035" s="44"/>
      <c r="IC1035" s="40"/>
      <c r="ID1035" s="40"/>
      <c r="IE1035" s="40"/>
      <c r="IF1035" s="40"/>
      <c r="IG1035" s="40"/>
      <c r="IH1035" s="40"/>
      <c r="II1035" s="40"/>
      <c r="IJ1035" s="40"/>
      <c r="IK1035" s="40"/>
      <c r="IL1035" s="40"/>
      <c r="IM1035" s="40"/>
      <c r="IN1035" s="40"/>
      <c r="IO1035" s="40"/>
      <c r="IP1035" s="40"/>
      <c r="IQ1035" s="40"/>
      <c r="IR1035" s="40"/>
      <c r="IS1035" s="40"/>
      <c r="IT1035" s="40"/>
      <c r="IU1035" s="40"/>
      <c r="IV1035" s="40"/>
    </row>
    <row r="1036" spans="2:256" s="33" customFormat="1" ht="78.75" x14ac:dyDescent="0.25">
      <c r="B1036" s="177"/>
      <c r="C1036" s="8">
        <f t="shared" si="1"/>
        <v>401</v>
      </c>
      <c r="D1036" s="13" t="s">
        <v>3139</v>
      </c>
      <c r="E1036" s="13" t="s">
        <v>1027</v>
      </c>
      <c r="F1036" s="4" t="s">
        <v>1028</v>
      </c>
      <c r="G1036" s="11" t="s">
        <v>4491</v>
      </c>
      <c r="H1036" s="10">
        <v>41732</v>
      </c>
      <c r="I1036" s="137">
        <v>149994.79</v>
      </c>
      <c r="J1036" s="80"/>
      <c r="K1036" s="9" t="s">
        <v>1029</v>
      </c>
      <c r="L1036" s="39"/>
      <c r="M1036" s="39"/>
      <c r="N1036" s="39"/>
      <c r="O1036" s="39"/>
      <c r="P1036" s="39"/>
      <c r="Q1036" s="39"/>
      <c r="R1036" s="39"/>
      <c r="S1036" s="39"/>
      <c r="T1036" s="39"/>
      <c r="U1036" s="39"/>
      <c r="V1036" s="39"/>
      <c r="W1036" s="39"/>
      <c r="X1036" s="39"/>
      <c r="Y1036" s="39"/>
      <c r="Z1036" s="39"/>
      <c r="AA1036" s="39"/>
      <c r="AB1036" s="39"/>
      <c r="AC1036" s="39"/>
      <c r="AD1036" s="39"/>
      <c r="AE1036" s="39"/>
      <c r="AF1036" s="39"/>
      <c r="AG1036" s="39"/>
      <c r="AH1036" s="39"/>
      <c r="AI1036" s="39"/>
      <c r="AJ1036" s="39"/>
      <c r="AK1036" s="39"/>
      <c r="AL1036" s="39"/>
      <c r="AM1036" s="39"/>
      <c r="AN1036" s="39"/>
      <c r="AO1036" s="39"/>
      <c r="AP1036" s="39"/>
      <c r="AQ1036" s="39"/>
      <c r="AR1036" s="39"/>
      <c r="AS1036" s="39"/>
      <c r="AT1036" s="39"/>
      <c r="AU1036" s="39"/>
      <c r="AV1036" s="39"/>
      <c r="AW1036" s="39"/>
      <c r="AX1036" s="39"/>
      <c r="AY1036" s="39"/>
      <c r="AZ1036" s="39"/>
      <c r="BA1036" s="39"/>
      <c r="BB1036" s="39"/>
      <c r="BC1036" s="39"/>
      <c r="BD1036" s="39"/>
      <c r="BE1036" s="39"/>
      <c r="BF1036" s="39"/>
      <c r="BG1036" s="39"/>
      <c r="BH1036" s="39"/>
      <c r="BI1036" s="39"/>
      <c r="BJ1036" s="39"/>
      <c r="BK1036" s="39"/>
      <c r="BL1036" s="39"/>
      <c r="BM1036" s="39"/>
      <c r="BN1036" s="39"/>
      <c r="BO1036" s="39"/>
      <c r="BP1036" s="39"/>
      <c r="BQ1036" s="39"/>
      <c r="BR1036" s="39"/>
      <c r="BS1036" s="39"/>
      <c r="BT1036" s="39"/>
      <c r="BU1036" s="39"/>
      <c r="BV1036" s="39"/>
      <c r="BW1036" s="39"/>
      <c r="BX1036" s="39"/>
      <c r="BY1036" s="39"/>
      <c r="BZ1036" s="39"/>
      <c r="CA1036" s="39"/>
      <c r="CB1036" s="39"/>
      <c r="CC1036" s="39"/>
      <c r="CD1036" s="39"/>
      <c r="CE1036" s="39"/>
      <c r="CF1036" s="39"/>
      <c r="CG1036" s="39"/>
      <c r="CH1036" s="39"/>
      <c r="CI1036" s="39"/>
      <c r="CJ1036" s="39"/>
      <c r="CK1036" s="39"/>
      <c r="CL1036" s="39"/>
      <c r="CM1036" s="39"/>
      <c r="CN1036" s="39"/>
      <c r="CO1036" s="39"/>
      <c r="CP1036" s="39"/>
      <c r="CQ1036" s="39"/>
      <c r="CR1036" s="39"/>
      <c r="CS1036" s="39"/>
      <c r="CT1036" s="39"/>
      <c r="CU1036" s="39"/>
      <c r="CV1036" s="39"/>
      <c r="CW1036" s="39"/>
      <c r="CX1036" s="39"/>
      <c r="CY1036" s="39"/>
      <c r="CZ1036" s="39"/>
      <c r="DA1036" s="39"/>
      <c r="DB1036" s="39"/>
      <c r="DC1036" s="39"/>
      <c r="DD1036" s="39"/>
      <c r="DE1036" s="39"/>
      <c r="DF1036" s="39"/>
      <c r="DG1036" s="39"/>
      <c r="DH1036" s="39"/>
      <c r="DI1036" s="39"/>
      <c r="DJ1036" s="39"/>
      <c r="DK1036" s="39"/>
      <c r="DL1036" s="39"/>
      <c r="DM1036" s="39"/>
      <c r="DN1036" s="39"/>
      <c r="DO1036" s="39"/>
      <c r="DP1036" s="39"/>
      <c r="DQ1036" s="39"/>
      <c r="DR1036" s="39"/>
      <c r="DS1036" s="39"/>
      <c r="DT1036" s="39"/>
      <c r="DU1036" s="39"/>
      <c r="DV1036" s="39"/>
      <c r="DW1036" s="39"/>
      <c r="DX1036" s="39"/>
      <c r="DY1036" s="39"/>
      <c r="DZ1036" s="39"/>
      <c r="EA1036" s="39"/>
      <c r="EB1036" s="39"/>
      <c r="EC1036" s="39"/>
      <c r="ED1036" s="39"/>
      <c r="EE1036" s="39"/>
      <c r="EF1036" s="39"/>
      <c r="EG1036" s="39"/>
      <c r="EH1036" s="39"/>
      <c r="EI1036" s="39"/>
      <c r="EJ1036" s="39"/>
      <c r="EK1036" s="39"/>
      <c r="EL1036" s="39"/>
      <c r="EM1036" s="39"/>
      <c r="EN1036" s="39"/>
      <c r="EO1036" s="39"/>
      <c r="EP1036" s="39"/>
      <c r="EQ1036" s="39"/>
      <c r="ER1036" s="39"/>
      <c r="ES1036" s="39"/>
      <c r="ET1036" s="39"/>
      <c r="EU1036" s="39"/>
      <c r="EV1036" s="39"/>
      <c r="EW1036" s="39"/>
      <c r="EX1036" s="39"/>
      <c r="EY1036" s="39"/>
      <c r="EZ1036" s="39"/>
      <c r="FA1036" s="39"/>
      <c r="FB1036" s="39"/>
      <c r="FC1036" s="39"/>
      <c r="FD1036" s="39"/>
      <c r="FE1036" s="39"/>
      <c r="FF1036" s="39"/>
      <c r="FG1036" s="39"/>
      <c r="FH1036" s="39"/>
      <c r="FI1036" s="39"/>
      <c r="FJ1036" s="39"/>
      <c r="FK1036" s="39"/>
      <c r="FL1036" s="39"/>
      <c r="FM1036" s="39"/>
      <c r="FN1036" s="39"/>
      <c r="FO1036" s="39"/>
      <c r="FP1036" s="39"/>
      <c r="FQ1036" s="39"/>
      <c r="FR1036" s="39"/>
      <c r="FS1036" s="39"/>
      <c r="FT1036" s="39"/>
      <c r="FU1036" s="39"/>
      <c r="FV1036" s="39"/>
      <c r="FW1036" s="39"/>
      <c r="FX1036" s="39"/>
      <c r="FY1036" s="39"/>
      <c r="FZ1036" s="39"/>
      <c r="GA1036" s="39"/>
      <c r="GB1036" s="39"/>
      <c r="GC1036" s="39"/>
      <c r="GD1036" s="39"/>
      <c r="GE1036" s="39"/>
      <c r="GF1036" s="39"/>
      <c r="GG1036" s="39"/>
      <c r="GH1036" s="39"/>
      <c r="GI1036" s="39"/>
      <c r="GJ1036" s="39"/>
      <c r="GK1036" s="39"/>
      <c r="GL1036" s="39"/>
      <c r="GM1036" s="39"/>
      <c r="GN1036" s="39"/>
      <c r="GO1036" s="39"/>
      <c r="GP1036" s="39"/>
      <c r="GQ1036" s="39"/>
      <c r="GR1036" s="39"/>
      <c r="GS1036" s="39"/>
      <c r="GT1036" s="39"/>
      <c r="GU1036" s="39"/>
      <c r="GV1036" s="39"/>
      <c r="GW1036" s="39"/>
      <c r="GX1036" s="39"/>
      <c r="GY1036" s="39"/>
      <c r="GZ1036" s="39"/>
      <c r="HA1036" s="39"/>
      <c r="HB1036" s="39"/>
      <c r="HC1036" s="39"/>
      <c r="HD1036" s="39"/>
      <c r="HE1036" s="39"/>
      <c r="HF1036" s="39"/>
      <c r="HG1036" s="39"/>
      <c r="HH1036" s="39"/>
      <c r="HI1036" s="39"/>
      <c r="HJ1036" s="39"/>
      <c r="HK1036" s="39"/>
      <c r="HL1036" s="39"/>
      <c r="HM1036" s="39"/>
      <c r="HN1036" s="39"/>
      <c r="HO1036" s="39"/>
      <c r="HP1036" s="39"/>
      <c r="HQ1036" s="39"/>
      <c r="HR1036" s="39"/>
      <c r="HS1036" s="39"/>
      <c r="HT1036" s="39"/>
      <c r="HU1036" s="39"/>
      <c r="HV1036" s="39"/>
      <c r="HW1036" s="39"/>
      <c r="HX1036" s="39"/>
      <c r="HY1036" s="39"/>
      <c r="HZ1036" s="39"/>
      <c r="IA1036" s="39"/>
      <c r="IB1036" s="44"/>
      <c r="IC1036" s="40"/>
      <c r="ID1036" s="40"/>
      <c r="IE1036" s="40"/>
      <c r="IF1036" s="40"/>
      <c r="IG1036" s="40"/>
      <c r="IH1036" s="40"/>
      <c r="II1036" s="40"/>
      <c r="IJ1036" s="40"/>
      <c r="IK1036" s="40"/>
      <c r="IL1036" s="40"/>
      <c r="IM1036" s="40"/>
      <c r="IN1036" s="40"/>
      <c r="IO1036" s="40"/>
      <c r="IP1036" s="40"/>
      <c r="IQ1036" s="40"/>
      <c r="IR1036" s="40"/>
      <c r="IS1036" s="40"/>
      <c r="IT1036" s="40"/>
      <c r="IU1036" s="40"/>
      <c r="IV1036" s="40"/>
    </row>
    <row r="1037" spans="2:256" s="33" customFormat="1" ht="78.75" x14ac:dyDescent="0.25">
      <c r="B1037" s="177"/>
      <c r="C1037" s="8">
        <f t="shared" si="1"/>
        <v>402</v>
      </c>
      <c r="D1037" s="13" t="s">
        <v>3061</v>
      </c>
      <c r="E1037" s="13" t="s">
        <v>1030</v>
      </c>
      <c r="F1037" s="13" t="s">
        <v>1031</v>
      </c>
      <c r="G1037" s="11" t="s">
        <v>4320</v>
      </c>
      <c r="H1037" s="11" t="s">
        <v>932</v>
      </c>
      <c r="I1037" s="137">
        <v>1496781.2</v>
      </c>
      <c r="J1037" s="80"/>
      <c r="K1037" s="9" t="s">
        <v>1032</v>
      </c>
      <c r="L1037" s="39"/>
      <c r="M1037" s="39"/>
      <c r="N1037" s="39"/>
      <c r="O1037" s="39"/>
      <c r="P1037" s="39"/>
      <c r="Q1037" s="39"/>
      <c r="R1037" s="39"/>
      <c r="S1037" s="39"/>
      <c r="T1037" s="39"/>
      <c r="U1037" s="39"/>
      <c r="V1037" s="39"/>
      <c r="W1037" s="39"/>
      <c r="X1037" s="39"/>
      <c r="Y1037" s="39"/>
      <c r="Z1037" s="39"/>
      <c r="AA1037" s="39"/>
      <c r="AB1037" s="39"/>
      <c r="AC1037" s="39"/>
      <c r="AD1037" s="39"/>
      <c r="AE1037" s="39"/>
      <c r="AF1037" s="39"/>
      <c r="AG1037" s="39"/>
      <c r="AH1037" s="39"/>
      <c r="AI1037" s="39"/>
      <c r="AJ1037" s="39"/>
      <c r="AK1037" s="39"/>
      <c r="AL1037" s="39"/>
      <c r="AM1037" s="39"/>
      <c r="AN1037" s="39"/>
      <c r="AO1037" s="39"/>
      <c r="AP1037" s="39"/>
      <c r="AQ1037" s="39"/>
      <c r="AR1037" s="39"/>
      <c r="AS1037" s="39"/>
      <c r="AT1037" s="39"/>
      <c r="AU1037" s="39"/>
      <c r="AV1037" s="39"/>
      <c r="AW1037" s="39"/>
      <c r="AX1037" s="39"/>
      <c r="AY1037" s="39"/>
      <c r="AZ1037" s="39"/>
      <c r="BA1037" s="39"/>
      <c r="BB1037" s="39"/>
      <c r="BC1037" s="39"/>
      <c r="BD1037" s="39"/>
      <c r="BE1037" s="39"/>
      <c r="BF1037" s="39"/>
      <c r="BG1037" s="39"/>
      <c r="BH1037" s="39"/>
      <c r="BI1037" s="39"/>
      <c r="BJ1037" s="39"/>
      <c r="BK1037" s="39"/>
      <c r="BL1037" s="39"/>
      <c r="BM1037" s="39"/>
      <c r="BN1037" s="39"/>
      <c r="BO1037" s="39"/>
      <c r="BP1037" s="39"/>
      <c r="BQ1037" s="39"/>
      <c r="BR1037" s="39"/>
      <c r="BS1037" s="39"/>
      <c r="BT1037" s="39"/>
      <c r="BU1037" s="39"/>
      <c r="BV1037" s="39"/>
      <c r="BW1037" s="39"/>
      <c r="BX1037" s="39"/>
      <c r="BY1037" s="39"/>
      <c r="BZ1037" s="39"/>
      <c r="CA1037" s="39"/>
      <c r="CB1037" s="39"/>
      <c r="CC1037" s="39"/>
      <c r="CD1037" s="39"/>
      <c r="CE1037" s="39"/>
      <c r="CF1037" s="39"/>
      <c r="CG1037" s="39"/>
      <c r="CH1037" s="39"/>
      <c r="CI1037" s="39"/>
      <c r="CJ1037" s="39"/>
      <c r="CK1037" s="39"/>
      <c r="CL1037" s="39"/>
      <c r="CM1037" s="39"/>
      <c r="CN1037" s="39"/>
      <c r="CO1037" s="39"/>
      <c r="CP1037" s="39"/>
      <c r="CQ1037" s="39"/>
      <c r="CR1037" s="39"/>
      <c r="CS1037" s="39"/>
      <c r="CT1037" s="39"/>
      <c r="CU1037" s="39"/>
      <c r="CV1037" s="39"/>
      <c r="CW1037" s="39"/>
      <c r="CX1037" s="39"/>
      <c r="CY1037" s="39"/>
      <c r="CZ1037" s="39"/>
      <c r="DA1037" s="39"/>
      <c r="DB1037" s="39"/>
      <c r="DC1037" s="39"/>
      <c r="DD1037" s="39"/>
      <c r="DE1037" s="39"/>
      <c r="DF1037" s="39"/>
      <c r="DG1037" s="39"/>
      <c r="DH1037" s="39"/>
      <c r="DI1037" s="39"/>
      <c r="DJ1037" s="39"/>
      <c r="DK1037" s="39"/>
      <c r="DL1037" s="39"/>
      <c r="DM1037" s="39"/>
      <c r="DN1037" s="39"/>
      <c r="DO1037" s="39"/>
      <c r="DP1037" s="39"/>
      <c r="DQ1037" s="39"/>
      <c r="DR1037" s="39"/>
      <c r="DS1037" s="39"/>
      <c r="DT1037" s="39"/>
      <c r="DU1037" s="39"/>
      <c r="DV1037" s="39"/>
      <c r="DW1037" s="39"/>
      <c r="DX1037" s="39"/>
      <c r="DY1037" s="39"/>
      <c r="DZ1037" s="39"/>
      <c r="EA1037" s="39"/>
      <c r="EB1037" s="39"/>
      <c r="EC1037" s="39"/>
      <c r="ED1037" s="39"/>
      <c r="EE1037" s="39"/>
      <c r="EF1037" s="39"/>
      <c r="EG1037" s="39"/>
      <c r="EH1037" s="39"/>
      <c r="EI1037" s="39"/>
      <c r="EJ1037" s="39"/>
      <c r="EK1037" s="39"/>
      <c r="EL1037" s="39"/>
      <c r="EM1037" s="39"/>
      <c r="EN1037" s="39"/>
      <c r="EO1037" s="39"/>
      <c r="EP1037" s="39"/>
      <c r="EQ1037" s="39"/>
      <c r="ER1037" s="39"/>
      <c r="ES1037" s="39"/>
      <c r="ET1037" s="39"/>
      <c r="EU1037" s="39"/>
      <c r="EV1037" s="39"/>
      <c r="EW1037" s="39"/>
      <c r="EX1037" s="39"/>
      <c r="EY1037" s="39"/>
      <c r="EZ1037" s="39"/>
      <c r="FA1037" s="39"/>
      <c r="FB1037" s="39"/>
      <c r="FC1037" s="39"/>
      <c r="FD1037" s="39"/>
      <c r="FE1037" s="39"/>
      <c r="FF1037" s="39"/>
      <c r="FG1037" s="39"/>
      <c r="FH1037" s="39"/>
      <c r="FI1037" s="39"/>
      <c r="FJ1037" s="39"/>
      <c r="FK1037" s="39"/>
      <c r="FL1037" s="39"/>
      <c r="FM1037" s="39"/>
      <c r="FN1037" s="39"/>
      <c r="FO1037" s="39"/>
      <c r="FP1037" s="39"/>
      <c r="FQ1037" s="39"/>
      <c r="FR1037" s="39"/>
      <c r="FS1037" s="39"/>
      <c r="FT1037" s="39"/>
      <c r="FU1037" s="39"/>
      <c r="FV1037" s="39"/>
      <c r="FW1037" s="39"/>
      <c r="FX1037" s="39"/>
      <c r="FY1037" s="39"/>
      <c r="FZ1037" s="39"/>
      <c r="GA1037" s="39"/>
      <c r="GB1037" s="39"/>
      <c r="GC1037" s="39"/>
      <c r="GD1037" s="39"/>
      <c r="GE1037" s="39"/>
      <c r="GF1037" s="39"/>
      <c r="GG1037" s="39"/>
      <c r="GH1037" s="39"/>
      <c r="GI1037" s="39"/>
      <c r="GJ1037" s="39"/>
      <c r="GK1037" s="39"/>
      <c r="GL1037" s="39"/>
      <c r="GM1037" s="39"/>
      <c r="GN1037" s="39"/>
      <c r="GO1037" s="39"/>
      <c r="GP1037" s="39"/>
      <c r="GQ1037" s="39"/>
      <c r="GR1037" s="39"/>
      <c r="GS1037" s="39"/>
      <c r="GT1037" s="39"/>
      <c r="GU1037" s="39"/>
      <c r="GV1037" s="39"/>
      <c r="GW1037" s="39"/>
      <c r="GX1037" s="39"/>
      <c r="GY1037" s="39"/>
      <c r="GZ1037" s="39"/>
      <c r="HA1037" s="39"/>
      <c r="HB1037" s="39"/>
      <c r="HC1037" s="39"/>
      <c r="HD1037" s="39"/>
      <c r="HE1037" s="39"/>
      <c r="HF1037" s="39"/>
      <c r="HG1037" s="39"/>
      <c r="HH1037" s="39"/>
      <c r="HI1037" s="39"/>
      <c r="HJ1037" s="39"/>
      <c r="HK1037" s="39"/>
      <c r="HL1037" s="39"/>
      <c r="HM1037" s="39"/>
      <c r="HN1037" s="39"/>
      <c r="HO1037" s="39"/>
      <c r="HP1037" s="39"/>
      <c r="HQ1037" s="39"/>
      <c r="HR1037" s="39"/>
      <c r="HS1037" s="39"/>
      <c r="HT1037" s="39"/>
      <c r="HU1037" s="39"/>
      <c r="HV1037" s="39"/>
      <c r="HW1037" s="39"/>
      <c r="HX1037" s="39"/>
      <c r="HY1037" s="39"/>
      <c r="HZ1037" s="39"/>
      <c r="IA1037" s="39"/>
      <c r="IB1037" s="44"/>
      <c r="IC1037" s="40"/>
      <c r="ID1037" s="40"/>
      <c r="IE1037" s="40"/>
      <c r="IF1037" s="40"/>
      <c r="IG1037" s="40"/>
      <c r="IH1037" s="40"/>
      <c r="II1037" s="40"/>
      <c r="IJ1037" s="40"/>
      <c r="IK1037" s="40"/>
      <c r="IL1037" s="40"/>
      <c r="IM1037" s="40"/>
      <c r="IN1037" s="40"/>
      <c r="IO1037" s="40"/>
      <c r="IP1037" s="40"/>
      <c r="IQ1037" s="40"/>
      <c r="IR1037" s="40"/>
      <c r="IS1037" s="40"/>
      <c r="IT1037" s="40"/>
      <c r="IU1037" s="40"/>
      <c r="IV1037" s="40"/>
    </row>
    <row r="1038" spans="2:256" s="33" customFormat="1" ht="78.75" x14ac:dyDescent="0.25">
      <c r="B1038" s="177"/>
      <c r="C1038" s="8">
        <f t="shared" si="1"/>
        <v>403</v>
      </c>
      <c r="D1038" s="13" t="s">
        <v>3166</v>
      </c>
      <c r="E1038" s="13" t="s">
        <v>1027</v>
      </c>
      <c r="F1038" s="13" t="s">
        <v>1033</v>
      </c>
      <c r="G1038" s="4" t="s">
        <v>1034</v>
      </c>
      <c r="H1038" s="114">
        <v>41732</v>
      </c>
      <c r="I1038" s="147">
        <f>141177.24</f>
        <v>141177.24</v>
      </c>
      <c r="J1038" s="80"/>
      <c r="K1038" s="9" t="s">
        <v>1035</v>
      </c>
      <c r="L1038" s="39"/>
      <c r="M1038" s="39"/>
      <c r="N1038" s="39"/>
      <c r="O1038" s="39"/>
      <c r="P1038" s="39"/>
      <c r="Q1038" s="39"/>
      <c r="R1038" s="39"/>
      <c r="S1038" s="39"/>
      <c r="T1038" s="39"/>
      <c r="U1038" s="39"/>
      <c r="V1038" s="39"/>
      <c r="W1038" s="39"/>
      <c r="X1038" s="39"/>
      <c r="Y1038" s="39"/>
      <c r="Z1038" s="39"/>
      <c r="AA1038" s="39"/>
      <c r="AB1038" s="39"/>
      <c r="AC1038" s="39"/>
      <c r="AD1038" s="39"/>
      <c r="AE1038" s="39"/>
      <c r="AF1038" s="39"/>
      <c r="AG1038" s="39"/>
      <c r="AH1038" s="39"/>
      <c r="AI1038" s="39"/>
      <c r="AJ1038" s="39"/>
      <c r="AK1038" s="39"/>
      <c r="AL1038" s="39"/>
      <c r="AM1038" s="39"/>
      <c r="AN1038" s="39"/>
      <c r="AO1038" s="39"/>
      <c r="AP1038" s="39"/>
      <c r="AQ1038" s="39"/>
      <c r="AR1038" s="39"/>
      <c r="AS1038" s="39"/>
      <c r="AT1038" s="39"/>
      <c r="AU1038" s="39"/>
      <c r="AV1038" s="39"/>
      <c r="AW1038" s="39"/>
      <c r="AX1038" s="39"/>
      <c r="AY1038" s="39"/>
      <c r="AZ1038" s="39"/>
      <c r="BA1038" s="39"/>
      <c r="BB1038" s="39"/>
      <c r="BC1038" s="39"/>
      <c r="BD1038" s="39"/>
      <c r="BE1038" s="39"/>
      <c r="BF1038" s="39"/>
      <c r="BG1038" s="39"/>
      <c r="BH1038" s="39"/>
      <c r="BI1038" s="39"/>
      <c r="BJ1038" s="39"/>
      <c r="BK1038" s="39"/>
      <c r="BL1038" s="39"/>
      <c r="BM1038" s="39"/>
      <c r="BN1038" s="39"/>
      <c r="BO1038" s="39"/>
      <c r="BP1038" s="39"/>
      <c r="BQ1038" s="39"/>
      <c r="BR1038" s="39"/>
      <c r="BS1038" s="39"/>
      <c r="BT1038" s="39"/>
      <c r="BU1038" s="39"/>
      <c r="BV1038" s="39"/>
      <c r="BW1038" s="39"/>
      <c r="BX1038" s="39"/>
      <c r="BY1038" s="39"/>
      <c r="BZ1038" s="39"/>
      <c r="CA1038" s="39"/>
      <c r="CB1038" s="39"/>
      <c r="CC1038" s="39"/>
      <c r="CD1038" s="39"/>
      <c r="CE1038" s="39"/>
      <c r="CF1038" s="39"/>
      <c r="CG1038" s="39"/>
      <c r="CH1038" s="39"/>
      <c r="CI1038" s="39"/>
      <c r="CJ1038" s="39"/>
      <c r="CK1038" s="39"/>
      <c r="CL1038" s="39"/>
      <c r="CM1038" s="39"/>
      <c r="CN1038" s="39"/>
      <c r="CO1038" s="39"/>
      <c r="CP1038" s="39"/>
      <c r="CQ1038" s="39"/>
      <c r="CR1038" s="39"/>
      <c r="CS1038" s="39"/>
      <c r="CT1038" s="39"/>
      <c r="CU1038" s="39"/>
      <c r="CV1038" s="39"/>
      <c r="CW1038" s="39"/>
      <c r="CX1038" s="39"/>
      <c r="CY1038" s="39"/>
      <c r="CZ1038" s="39"/>
      <c r="DA1038" s="39"/>
      <c r="DB1038" s="39"/>
      <c r="DC1038" s="39"/>
      <c r="DD1038" s="39"/>
      <c r="DE1038" s="39"/>
      <c r="DF1038" s="39"/>
      <c r="DG1038" s="39"/>
      <c r="DH1038" s="39"/>
      <c r="DI1038" s="39"/>
      <c r="DJ1038" s="39"/>
      <c r="DK1038" s="39"/>
      <c r="DL1038" s="39"/>
      <c r="DM1038" s="39"/>
      <c r="DN1038" s="39"/>
      <c r="DO1038" s="39"/>
      <c r="DP1038" s="39"/>
      <c r="DQ1038" s="39"/>
      <c r="DR1038" s="39"/>
      <c r="DS1038" s="39"/>
      <c r="DT1038" s="39"/>
      <c r="DU1038" s="39"/>
      <c r="DV1038" s="39"/>
      <c r="DW1038" s="39"/>
      <c r="DX1038" s="39"/>
      <c r="DY1038" s="39"/>
      <c r="DZ1038" s="39"/>
      <c r="EA1038" s="39"/>
      <c r="EB1038" s="39"/>
      <c r="EC1038" s="39"/>
      <c r="ED1038" s="39"/>
      <c r="EE1038" s="39"/>
      <c r="EF1038" s="39"/>
      <c r="EG1038" s="39"/>
      <c r="EH1038" s="39"/>
      <c r="EI1038" s="39"/>
      <c r="EJ1038" s="39"/>
      <c r="EK1038" s="39"/>
      <c r="EL1038" s="39"/>
      <c r="EM1038" s="39"/>
      <c r="EN1038" s="39"/>
      <c r="EO1038" s="39"/>
      <c r="EP1038" s="39"/>
      <c r="EQ1038" s="39"/>
      <c r="ER1038" s="39"/>
      <c r="ES1038" s="39"/>
      <c r="ET1038" s="39"/>
      <c r="EU1038" s="39"/>
      <c r="EV1038" s="39"/>
      <c r="EW1038" s="39"/>
      <c r="EX1038" s="39"/>
      <c r="EY1038" s="39"/>
      <c r="EZ1038" s="39"/>
      <c r="FA1038" s="39"/>
      <c r="FB1038" s="39"/>
      <c r="FC1038" s="39"/>
      <c r="FD1038" s="39"/>
      <c r="FE1038" s="39"/>
      <c r="FF1038" s="39"/>
      <c r="FG1038" s="39"/>
      <c r="FH1038" s="39"/>
      <c r="FI1038" s="39"/>
      <c r="FJ1038" s="39"/>
      <c r="FK1038" s="39"/>
      <c r="FL1038" s="39"/>
      <c r="FM1038" s="39"/>
      <c r="FN1038" s="39"/>
      <c r="FO1038" s="39"/>
      <c r="FP1038" s="39"/>
      <c r="FQ1038" s="39"/>
      <c r="FR1038" s="39"/>
      <c r="FS1038" s="39"/>
      <c r="FT1038" s="39"/>
      <c r="FU1038" s="39"/>
      <c r="FV1038" s="39"/>
      <c r="FW1038" s="39"/>
      <c r="FX1038" s="39"/>
      <c r="FY1038" s="39"/>
      <c r="FZ1038" s="39"/>
      <c r="GA1038" s="39"/>
      <c r="GB1038" s="39"/>
      <c r="GC1038" s="39"/>
      <c r="GD1038" s="39"/>
      <c r="GE1038" s="39"/>
      <c r="GF1038" s="39"/>
      <c r="GG1038" s="39"/>
      <c r="GH1038" s="39"/>
      <c r="GI1038" s="39"/>
      <c r="GJ1038" s="39"/>
      <c r="GK1038" s="39"/>
      <c r="GL1038" s="39"/>
      <c r="GM1038" s="39"/>
      <c r="GN1038" s="39"/>
      <c r="GO1038" s="39"/>
      <c r="GP1038" s="39"/>
      <c r="GQ1038" s="39"/>
      <c r="GR1038" s="39"/>
      <c r="GS1038" s="39"/>
      <c r="GT1038" s="39"/>
      <c r="GU1038" s="39"/>
      <c r="GV1038" s="39"/>
      <c r="GW1038" s="39"/>
      <c r="GX1038" s="39"/>
      <c r="GY1038" s="39"/>
      <c r="GZ1038" s="39"/>
      <c r="HA1038" s="39"/>
      <c r="HB1038" s="39"/>
      <c r="HC1038" s="39"/>
      <c r="HD1038" s="39"/>
      <c r="HE1038" s="39"/>
      <c r="HF1038" s="39"/>
      <c r="HG1038" s="39"/>
      <c r="HH1038" s="39"/>
      <c r="HI1038" s="39"/>
      <c r="HJ1038" s="39"/>
      <c r="HK1038" s="39"/>
      <c r="HL1038" s="39"/>
      <c r="HM1038" s="39"/>
      <c r="HN1038" s="39"/>
      <c r="HO1038" s="39"/>
      <c r="HP1038" s="39"/>
      <c r="HQ1038" s="39"/>
      <c r="HR1038" s="39"/>
      <c r="HS1038" s="39"/>
      <c r="HT1038" s="39"/>
      <c r="HU1038" s="39"/>
      <c r="HV1038" s="39"/>
      <c r="HW1038" s="39"/>
      <c r="HX1038" s="39"/>
      <c r="HY1038" s="39"/>
      <c r="HZ1038" s="39"/>
      <c r="IA1038" s="39"/>
      <c r="IB1038" s="44"/>
      <c r="IC1038" s="40"/>
      <c r="ID1038" s="40"/>
      <c r="IE1038" s="40"/>
      <c r="IF1038" s="40"/>
      <c r="IG1038" s="40"/>
      <c r="IH1038" s="40"/>
      <c r="II1038" s="40"/>
      <c r="IJ1038" s="40"/>
      <c r="IK1038" s="40"/>
      <c r="IL1038" s="40"/>
      <c r="IM1038" s="40"/>
      <c r="IN1038" s="40"/>
      <c r="IO1038" s="40"/>
      <c r="IP1038" s="40"/>
      <c r="IQ1038" s="40"/>
      <c r="IR1038" s="40"/>
      <c r="IS1038" s="40"/>
      <c r="IT1038" s="40"/>
      <c r="IU1038" s="40"/>
      <c r="IV1038" s="40"/>
    </row>
    <row r="1039" spans="2:256" s="33" customFormat="1" ht="63" x14ac:dyDescent="0.25">
      <c r="B1039" s="177"/>
      <c r="C1039" s="8">
        <f t="shared" si="1"/>
        <v>404</v>
      </c>
      <c r="D1039" s="13" t="s">
        <v>3168</v>
      </c>
      <c r="E1039" s="13" t="s">
        <v>1036</v>
      </c>
      <c r="F1039" s="13" t="s">
        <v>1037</v>
      </c>
      <c r="G1039" s="11" t="s">
        <v>4464</v>
      </c>
      <c r="H1039" s="10">
        <v>41407</v>
      </c>
      <c r="I1039" s="147">
        <v>850000</v>
      </c>
      <c r="J1039" s="80"/>
      <c r="K1039" s="9" t="s">
        <v>1038</v>
      </c>
      <c r="L1039" s="39"/>
      <c r="M1039" s="39"/>
      <c r="N1039" s="39"/>
      <c r="O1039" s="39"/>
      <c r="P1039" s="39"/>
      <c r="Q1039" s="39"/>
      <c r="R1039" s="39"/>
      <c r="S1039" s="39"/>
      <c r="T1039" s="39"/>
      <c r="U1039" s="39"/>
      <c r="V1039" s="39"/>
      <c r="W1039" s="39"/>
      <c r="X1039" s="39"/>
      <c r="Y1039" s="39"/>
      <c r="Z1039" s="39"/>
      <c r="AA1039" s="39"/>
      <c r="AB1039" s="39"/>
      <c r="AC1039" s="39"/>
      <c r="AD1039" s="39"/>
      <c r="AE1039" s="39"/>
      <c r="AF1039" s="39"/>
      <c r="AG1039" s="39"/>
      <c r="AH1039" s="39"/>
      <c r="AI1039" s="39"/>
      <c r="AJ1039" s="39"/>
      <c r="AK1039" s="39"/>
      <c r="AL1039" s="39"/>
      <c r="AM1039" s="39"/>
      <c r="AN1039" s="39"/>
      <c r="AO1039" s="39"/>
      <c r="AP1039" s="39"/>
      <c r="AQ1039" s="39"/>
      <c r="AR1039" s="39"/>
      <c r="AS1039" s="39"/>
      <c r="AT1039" s="39"/>
      <c r="AU1039" s="39"/>
      <c r="AV1039" s="39"/>
      <c r="AW1039" s="39"/>
      <c r="AX1039" s="39"/>
      <c r="AY1039" s="39"/>
      <c r="AZ1039" s="39"/>
      <c r="BA1039" s="39"/>
      <c r="BB1039" s="39"/>
      <c r="BC1039" s="39"/>
      <c r="BD1039" s="39"/>
      <c r="BE1039" s="39"/>
      <c r="BF1039" s="39"/>
      <c r="BG1039" s="39"/>
      <c r="BH1039" s="39"/>
      <c r="BI1039" s="39"/>
      <c r="BJ1039" s="39"/>
      <c r="BK1039" s="39"/>
      <c r="BL1039" s="39"/>
      <c r="BM1039" s="39"/>
      <c r="BN1039" s="39"/>
      <c r="BO1039" s="39"/>
      <c r="BP1039" s="39"/>
      <c r="BQ1039" s="39"/>
      <c r="BR1039" s="39"/>
      <c r="BS1039" s="39"/>
      <c r="BT1039" s="39"/>
      <c r="BU1039" s="39"/>
      <c r="BV1039" s="39"/>
      <c r="BW1039" s="39"/>
      <c r="BX1039" s="39"/>
      <c r="BY1039" s="39"/>
      <c r="BZ1039" s="39"/>
      <c r="CA1039" s="39"/>
      <c r="CB1039" s="39"/>
      <c r="CC1039" s="39"/>
      <c r="CD1039" s="39"/>
      <c r="CE1039" s="39"/>
      <c r="CF1039" s="39"/>
      <c r="CG1039" s="39"/>
      <c r="CH1039" s="39"/>
      <c r="CI1039" s="39"/>
      <c r="CJ1039" s="39"/>
      <c r="CK1039" s="39"/>
      <c r="CL1039" s="39"/>
      <c r="CM1039" s="39"/>
      <c r="CN1039" s="39"/>
      <c r="CO1039" s="39"/>
      <c r="CP1039" s="39"/>
      <c r="CQ1039" s="39"/>
      <c r="CR1039" s="39"/>
      <c r="CS1039" s="39"/>
      <c r="CT1039" s="39"/>
      <c r="CU1039" s="39"/>
      <c r="CV1039" s="39"/>
      <c r="CW1039" s="39"/>
      <c r="CX1039" s="39"/>
      <c r="CY1039" s="39"/>
      <c r="CZ1039" s="39"/>
      <c r="DA1039" s="39"/>
      <c r="DB1039" s="39"/>
      <c r="DC1039" s="39"/>
      <c r="DD1039" s="39"/>
      <c r="DE1039" s="39"/>
      <c r="DF1039" s="39"/>
      <c r="DG1039" s="39"/>
      <c r="DH1039" s="39"/>
      <c r="DI1039" s="39"/>
      <c r="DJ1039" s="39"/>
      <c r="DK1039" s="39"/>
      <c r="DL1039" s="39"/>
      <c r="DM1039" s="39"/>
      <c r="DN1039" s="39"/>
      <c r="DO1039" s="39"/>
      <c r="DP1039" s="39"/>
      <c r="DQ1039" s="39"/>
      <c r="DR1039" s="39"/>
      <c r="DS1039" s="39"/>
      <c r="DT1039" s="39"/>
      <c r="DU1039" s="39"/>
      <c r="DV1039" s="39"/>
      <c r="DW1039" s="39"/>
      <c r="DX1039" s="39"/>
      <c r="DY1039" s="39"/>
      <c r="DZ1039" s="39"/>
      <c r="EA1039" s="39"/>
      <c r="EB1039" s="39"/>
      <c r="EC1039" s="39"/>
      <c r="ED1039" s="39"/>
      <c r="EE1039" s="39"/>
      <c r="EF1039" s="39"/>
      <c r="EG1039" s="39"/>
      <c r="EH1039" s="39"/>
      <c r="EI1039" s="39"/>
      <c r="EJ1039" s="39"/>
      <c r="EK1039" s="39"/>
      <c r="EL1039" s="39"/>
      <c r="EM1039" s="39"/>
      <c r="EN1039" s="39"/>
      <c r="EO1039" s="39"/>
      <c r="EP1039" s="39"/>
      <c r="EQ1039" s="39"/>
      <c r="ER1039" s="39"/>
      <c r="ES1039" s="39"/>
      <c r="ET1039" s="39"/>
      <c r="EU1039" s="39"/>
      <c r="EV1039" s="39"/>
      <c r="EW1039" s="39"/>
      <c r="EX1039" s="39"/>
      <c r="EY1039" s="39"/>
      <c r="EZ1039" s="39"/>
      <c r="FA1039" s="39"/>
      <c r="FB1039" s="39"/>
      <c r="FC1039" s="39"/>
      <c r="FD1039" s="39"/>
      <c r="FE1039" s="39"/>
      <c r="FF1039" s="39"/>
      <c r="FG1039" s="39"/>
      <c r="FH1039" s="39"/>
      <c r="FI1039" s="39"/>
      <c r="FJ1039" s="39"/>
      <c r="FK1039" s="39"/>
      <c r="FL1039" s="39"/>
      <c r="FM1039" s="39"/>
      <c r="FN1039" s="39"/>
      <c r="FO1039" s="39"/>
      <c r="FP1039" s="39"/>
      <c r="FQ1039" s="39"/>
      <c r="FR1039" s="39"/>
      <c r="FS1039" s="39"/>
      <c r="FT1039" s="39"/>
      <c r="FU1039" s="39"/>
      <c r="FV1039" s="39"/>
      <c r="FW1039" s="39"/>
      <c r="FX1039" s="39"/>
      <c r="FY1039" s="39"/>
      <c r="FZ1039" s="39"/>
      <c r="GA1039" s="39"/>
      <c r="GB1039" s="39"/>
      <c r="GC1039" s="39"/>
      <c r="GD1039" s="39"/>
      <c r="GE1039" s="39"/>
      <c r="GF1039" s="39"/>
      <c r="GG1039" s="39"/>
      <c r="GH1039" s="39"/>
      <c r="GI1039" s="39"/>
      <c r="GJ1039" s="39"/>
      <c r="GK1039" s="39"/>
      <c r="GL1039" s="39"/>
      <c r="GM1039" s="39"/>
      <c r="GN1039" s="39"/>
      <c r="GO1039" s="39"/>
      <c r="GP1039" s="39"/>
      <c r="GQ1039" s="39"/>
      <c r="GR1039" s="39"/>
      <c r="GS1039" s="39"/>
      <c r="GT1039" s="39"/>
      <c r="GU1039" s="39"/>
      <c r="GV1039" s="39"/>
      <c r="GW1039" s="39"/>
      <c r="GX1039" s="39"/>
      <c r="GY1039" s="39"/>
      <c r="GZ1039" s="39"/>
      <c r="HA1039" s="39"/>
      <c r="HB1039" s="39"/>
      <c r="HC1039" s="39"/>
      <c r="HD1039" s="39"/>
      <c r="HE1039" s="39"/>
      <c r="HF1039" s="39"/>
      <c r="HG1039" s="39"/>
      <c r="HH1039" s="39"/>
      <c r="HI1039" s="39"/>
      <c r="HJ1039" s="39"/>
      <c r="HK1039" s="39"/>
      <c r="HL1039" s="39"/>
      <c r="HM1039" s="39"/>
      <c r="HN1039" s="39"/>
      <c r="HO1039" s="39"/>
      <c r="HP1039" s="39"/>
      <c r="HQ1039" s="39"/>
      <c r="HR1039" s="39"/>
      <c r="HS1039" s="39"/>
      <c r="HT1039" s="39"/>
      <c r="HU1039" s="39"/>
      <c r="HV1039" s="39"/>
      <c r="HW1039" s="39"/>
      <c r="HX1039" s="39"/>
      <c r="HY1039" s="39"/>
      <c r="HZ1039" s="39"/>
      <c r="IA1039" s="39"/>
      <c r="IB1039" s="44"/>
      <c r="IC1039" s="40"/>
      <c r="ID1039" s="40"/>
      <c r="IE1039" s="40"/>
      <c r="IF1039" s="40"/>
      <c r="IG1039" s="40"/>
      <c r="IH1039" s="40"/>
      <c r="II1039" s="40"/>
      <c r="IJ1039" s="40"/>
      <c r="IK1039" s="40"/>
      <c r="IL1039" s="40"/>
      <c r="IM1039" s="40"/>
      <c r="IN1039" s="40"/>
      <c r="IO1039" s="40"/>
      <c r="IP1039" s="40"/>
      <c r="IQ1039" s="40"/>
      <c r="IR1039" s="40"/>
      <c r="IS1039" s="40"/>
      <c r="IT1039" s="40"/>
      <c r="IU1039" s="40"/>
      <c r="IV1039" s="40"/>
    </row>
    <row r="1040" spans="2:256" s="33" customFormat="1" ht="63" x14ac:dyDescent="0.25">
      <c r="B1040" s="177"/>
      <c r="C1040" s="8">
        <f t="shared" si="1"/>
        <v>405</v>
      </c>
      <c r="D1040" s="13" t="s">
        <v>3169</v>
      </c>
      <c r="E1040" s="13" t="s">
        <v>1039</v>
      </c>
      <c r="F1040" s="13" t="s">
        <v>1040</v>
      </c>
      <c r="G1040" s="11" t="s">
        <v>4492</v>
      </c>
      <c r="H1040" s="10">
        <v>41878</v>
      </c>
      <c r="I1040" s="137">
        <v>60750</v>
      </c>
      <c r="J1040" s="80"/>
      <c r="K1040" s="9" t="s">
        <v>2819</v>
      </c>
      <c r="L1040" s="39"/>
      <c r="M1040" s="39"/>
      <c r="N1040" s="39"/>
      <c r="O1040" s="39"/>
      <c r="P1040" s="39"/>
      <c r="Q1040" s="39"/>
      <c r="R1040" s="39"/>
      <c r="S1040" s="39"/>
      <c r="T1040" s="39"/>
      <c r="U1040" s="39"/>
      <c r="V1040" s="39"/>
      <c r="W1040" s="39"/>
      <c r="X1040" s="39"/>
      <c r="Y1040" s="39"/>
      <c r="Z1040" s="39"/>
      <c r="AA1040" s="39"/>
      <c r="AB1040" s="39"/>
      <c r="AC1040" s="39"/>
      <c r="AD1040" s="39"/>
      <c r="AE1040" s="39"/>
      <c r="AF1040" s="39"/>
      <c r="AG1040" s="39"/>
      <c r="AH1040" s="39"/>
      <c r="AI1040" s="39"/>
      <c r="AJ1040" s="39"/>
      <c r="AK1040" s="39"/>
      <c r="AL1040" s="39"/>
      <c r="AM1040" s="39"/>
      <c r="AN1040" s="39"/>
      <c r="AO1040" s="39"/>
      <c r="AP1040" s="39"/>
      <c r="AQ1040" s="39"/>
      <c r="AR1040" s="39"/>
      <c r="AS1040" s="39"/>
      <c r="AT1040" s="39"/>
      <c r="AU1040" s="39"/>
      <c r="AV1040" s="39"/>
      <c r="AW1040" s="39"/>
      <c r="AX1040" s="39"/>
      <c r="AY1040" s="39"/>
      <c r="AZ1040" s="39"/>
      <c r="BA1040" s="39"/>
      <c r="BB1040" s="39"/>
      <c r="BC1040" s="39"/>
      <c r="BD1040" s="39"/>
      <c r="BE1040" s="39"/>
      <c r="BF1040" s="39"/>
      <c r="BG1040" s="39"/>
      <c r="BH1040" s="39"/>
      <c r="BI1040" s="39"/>
      <c r="BJ1040" s="39"/>
      <c r="BK1040" s="39"/>
      <c r="BL1040" s="39"/>
      <c r="BM1040" s="39"/>
      <c r="BN1040" s="39"/>
      <c r="BO1040" s="39"/>
      <c r="BP1040" s="39"/>
      <c r="BQ1040" s="39"/>
      <c r="BR1040" s="39"/>
      <c r="BS1040" s="39"/>
      <c r="BT1040" s="39"/>
      <c r="BU1040" s="39"/>
      <c r="BV1040" s="39"/>
      <c r="BW1040" s="39"/>
      <c r="BX1040" s="39"/>
      <c r="BY1040" s="39"/>
      <c r="BZ1040" s="39"/>
      <c r="CA1040" s="39"/>
      <c r="CB1040" s="39"/>
      <c r="CC1040" s="39"/>
      <c r="CD1040" s="39"/>
      <c r="CE1040" s="39"/>
      <c r="CF1040" s="39"/>
      <c r="CG1040" s="39"/>
      <c r="CH1040" s="39"/>
      <c r="CI1040" s="39"/>
      <c r="CJ1040" s="39"/>
      <c r="CK1040" s="39"/>
      <c r="CL1040" s="39"/>
      <c r="CM1040" s="39"/>
      <c r="CN1040" s="39"/>
      <c r="CO1040" s="39"/>
      <c r="CP1040" s="39"/>
      <c r="CQ1040" s="39"/>
      <c r="CR1040" s="39"/>
      <c r="CS1040" s="39"/>
      <c r="CT1040" s="39"/>
      <c r="CU1040" s="39"/>
      <c r="CV1040" s="39"/>
      <c r="CW1040" s="39"/>
      <c r="CX1040" s="39"/>
      <c r="CY1040" s="39"/>
      <c r="CZ1040" s="39"/>
      <c r="DA1040" s="39"/>
      <c r="DB1040" s="39"/>
      <c r="DC1040" s="39"/>
      <c r="DD1040" s="39"/>
      <c r="DE1040" s="39"/>
      <c r="DF1040" s="39"/>
      <c r="DG1040" s="39"/>
      <c r="DH1040" s="39"/>
      <c r="DI1040" s="39"/>
      <c r="DJ1040" s="39"/>
      <c r="DK1040" s="39"/>
      <c r="DL1040" s="39"/>
      <c r="DM1040" s="39"/>
      <c r="DN1040" s="39"/>
      <c r="DO1040" s="39"/>
      <c r="DP1040" s="39"/>
      <c r="DQ1040" s="39"/>
      <c r="DR1040" s="39"/>
      <c r="DS1040" s="39"/>
      <c r="DT1040" s="39"/>
      <c r="DU1040" s="39"/>
      <c r="DV1040" s="39"/>
      <c r="DW1040" s="39"/>
      <c r="DX1040" s="39"/>
      <c r="DY1040" s="39"/>
      <c r="DZ1040" s="39"/>
      <c r="EA1040" s="39"/>
      <c r="EB1040" s="39"/>
      <c r="EC1040" s="39"/>
      <c r="ED1040" s="39"/>
      <c r="EE1040" s="39"/>
      <c r="EF1040" s="39"/>
      <c r="EG1040" s="39"/>
      <c r="EH1040" s="39"/>
      <c r="EI1040" s="39"/>
      <c r="EJ1040" s="39"/>
      <c r="EK1040" s="39"/>
      <c r="EL1040" s="39"/>
      <c r="EM1040" s="39"/>
      <c r="EN1040" s="39"/>
      <c r="EO1040" s="39"/>
      <c r="EP1040" s="39"/>
      <c r="EQ1040" s="39"/>
      <c r="ER1040" s="39"/>
      <c r="ES1040" s="39"/>
      <c r="ET1040" s="39"/>
      <c r="EU1040" s="39"/>
      <c r="EV1040" s="39"/>
      <c r="EW1040" s="39"/>
      <c r="EX1040" s="39"/>
      <c r="EY1040" s="39"/>
      <c r="EZ1040" s="39"/>
      <c r="FA1040" s="39"/>
      <c r="FB1040" s="39"/>
      <c r="FC1040" s="39"/>
      <c r="FD1040" s="39"/>
      <c r="FE1040" s="39"/>
      <c r="FF1040" s="39"/>
      <c r="FG1040" s="39"/>
      <c r="FH1040" s="39"/>
      <c r="FI1040" s="39"/>
      <c r="FJ1040" s="39"/>
      <c r="FK1040" s="39"/>
      <c r="FL1040" s="39"/>
      <c r="FM1040" s="39"/>
      <c r="FN1040" s="39"/>
      <c r="FO1040" s="39"/>
      <c r="FP1040" s="39"/>
      <c r="FQ1040" s="39"/>
      <c r="FR1040" s="39"/>
      <c r="FS1040" s="39"/>
      <c r="FT1040" s="39"/>
      <c r="FU1040" s="39"/>
      <c r="FV1040" s="39"/>
      <c r="FW1040" s="39"/>
      <c r="FX1040" s="39"/>
      <c r="FY1040" s="39"/>
      <c r="FZ1040" s="39"/>
      <c r="GA1040" s="39"/>
      <c r="GB1040" s="39"/>
      <c r="GC1040" s="39"/>
      <c r="GD1040" s="39"/>
      <c r="GE1040" s="39"/>
      <c r="GF1040" s="39"/>
      <c r="GG1040" s="39"/>
      <c r="GH1040" s="39"/>
      <c r="GI1040" s="39"/>
      <c r="GJ1040" s="39"/>
      <c r="GK1040" s="39"/>
      <c r="GL1040" s="39"/>
      <c r="GM1040" s="39"/>
      <c r="GN1040" s="39"/>
      <c r="GO1040" s="39"/>
      <c r="GP1040" s="39"/>
      <c r="GQ1040" s="39"/>
      <c r="GR1040" s="39"/>
      <c r="GS1040" s="39"/>
      <c r="GT1040" s="39"/>
      <c r="GU1040" s="39"/>
      <c r="GV1040" s="39"/>
      <c r="GW1040" s="39"/>
      <c r="GX1040" s="39"/>
      <c r="GY1040" s="39"/>
      <c r="GZ1040" s="39"/>
      <c r="HA1040" s="39"/>
      <c r="HB1040" s="39"/>
      <c r="HC1040" s="39"/>
      <c r="HD1040" s="39"/>
      <c r="HE1040" s="39"/>
      <c r="HF1040" s="39"/>
      <c r="HG1040" s="39"/>
      <c r="HH1040" s="39"/>
      <c r="HI1040" s="39"/>
      <c r="HJ1040" s="39"/>
      <c r="HK1040" s="39"/>
      <c r="HL1040" s="39"/>
      <c r="HM1040" s="39"/>
      <c r="HN1040" s="39"/>
      <c r="HO1040" s="39"/>
      <c r="HP1040" s="39"/>
      <c r="HQ1040" s="39"/>
      <c r="HR1040" s="39"/>
      <c r="HS1040" s="39"/>
      <c r="HT1040" s="39"/>
      <c r="HU1040" s="39"/>
      <c r="HV1040" s="39"/>
      <c r="HW1040" s="39"/>
      <c r="HX1040" s="39"/>
      <c r="HY1040" s="39"/>
      <c r="HZ1040" s="39"/>
      <c r="IA1040" s="39"/>
      <c r="IB1040" s="44"/>
      <c r="IC1040" s="40"/>
      <c r="ID1040" s="40"/>
      <c r="IE1040" s="40"/>
      <c r="IF1040" s="40"/>
      <c r="IG1040" s="40"/>
      <c r="IH1040" s="40"/>
      <c r="II1040" s="40"/>
      <c r="IJ1040" s="40"/>
      <c r="IK1040" s="40"/>
      <c r="IL1040" s="40"/>
      <c r="IM1040" s="40"/>
      <c r="IN1040" s="40"/>
      <c r="IO1040" s="40"/>
      <c r="IP1040" s="40"/>
      <c r="IQ1040" s="40"/>
      <c r="IR1040" s="40"/>
      <c r="IS1040" s="40"/>
      <c r="IT1040" s="40"/>
      <c r="IU1040" s="40"/>
      <c r="IV1040" s="40"/>
    </row>
    <row r="1041" spans="2:256" s="33" customFormat="1" ht="94.5" x14ac:dyDescent="0.25">
      <c r="B1041" s="177"/>
      <c r="C1041" s="8">
        <f t="shared" si="1"/>
        <v>406</v>
      </c>
      <c r="D1041" s="13" t="s">
        <v>3140</v>
      </c>
      <c r="E1041" s="77" t="s">
        <v>1041</v>
      </c>
      <c r="F1041" s="13" t="s">
        <v>935</v>
      </c>
      <c r="G1041" s="160" t="s">
        <v>936</v>
      </c>
      <c r="H1041" s="10">
        <v>41426</v>
      </c>
      <c r="I1041" s="137">
        <f>8257461+7469932.56</f>
        <v>15727393.559999999</v>
      </c>
      <c r="J1041" s="80"/>
      <c r="K1041" s="9" t="s">
        <v>1042</v>
      </c>
      <c r="L1041" s="39"/>
      <c r="M1041" s="39"/>
      <c r="N1041" s="39"/>
      <c r="O1041" s="39"/>
      <c r="P1041" s="39"/>
      <c r="Q1041" s="39"/>
      <c r="R1041" s="39"/>
      <c r="S1041" s="39"/>
      <c r="T1041" s="39"/>
      <c r="U1041" s="39"/>
      <c r="V1041" s="39"/>
      <c r="W1041" s="39"/>
      <c r="X1041" s="39"/>
      <c r="Y1041" s="39"/>
      <c r="Z1041" s="39"/>
      <c r="AA1041" s="39"/>
      <c r="AB1041" s="39"/>
      <c r="AC1041" s="39"/>
      <c r="AD1041" s="39"/>
      <c r="AE1041" s="39"/>
      <c r="AF1041" s="39"/>
      <c r="AG1041" s="39"/>
      <c r="AH1041" s="39"/>
      <c r="AI1041" s="39"/>
      <c r="AJ1041" s="39"/>
      <c r="AK1041" s="39"/>
      <c r="AL1041" s="39"/>
      <c r="AM1041" s="39"/>
      <c r="AN1041" s="39"/>
      <c r="AO1041" s="39"/>
      <c r="AP1041" s="39"/>
      <c r="AQ1041" s="39"/>
      <c r="AR1041" s="39"/>
      <c r="AS1041" s="39"/>
      <c r="AT1041" s="39"/>
      <c r="AU1041" s="39"/>
      <c r="AV1041" s="39"/>
      <c r="AW1041" s="39"/>
      <c r="AX1041" s="39"/>
      <c r="AY1041" s="39"/>
      <c r="AZ1041" s="39"/>
      <c r="BA1041" s="39"/>
      <c r="BB1041" s="39"/>
      <c r="BC1041" s="39"/>
      <c r="BD1041" s="39"/>
      <c r="BE1041" s="39"/>
      <c r="BF1041" s="39"/>
      <c r="BG1041" s="39"/>
      <c r="BH1041" s="39"/>
      <c r="BI1041" s="39"/>
      <c r="BJ1041" s="39"/>
      <c r="BK1041" s="39"/>
      <c r="BL1041" s="39"/>
      <c r="BM1041" s="39"/>
      <c r="BN1041" s="39"/>
      <c r="BO1041" s="39"/>
      <c r="BP1041" s="39"/>
      <c r="BQ1041" s="39"/>
      <c r="BR1041" s="39"/>
      <c r="BS1041" s="39"/>
      <c r="BT1041" s="39"/>
      <c r="BU1041" s="39"/>
      <c r="BV1041" s="39"/>
      <c r="BW1041" s="39"/>
      <c r="BX1041" s="39"/>
      <c r="BY1041" s="39"/>
      <c r="BZ1041" s="39"/>
      <c r="CA1041" s="39"/>
      <c r="CB1041" s="39"/>
      <c r="CC1041" s="39"/>
      <c r="CD1041" s="39"/>
      <c r="CE1041" s="39"/>
      <c r="CF1041" s="39"/>
      <c r="CG1041" s="39"/>
      <c r="CH1041" s="39"/>
      <c r="CI1041" s="39"/>
      <c r="CJ1041" s="39"/>
      <c r="CK1041" s="39"/>
      <c r="CL1041" s="39"/>
      <c r="CM1041" s="39"/>
      <c r="CN1041" s="39"/>
      <c r="CO1041" s="39"/>
      <c r="CP1041" s="39"/>
      <c r="CQ1041" s="39"/>
      <c r="CR1041" s="39"/>
      <c r="CS1041" s="39"/>
      <c r="CT1041" s="39"/>
      <c r="CU1041" s="39"/>
      <c r="CV1041" s="39"/>
      <c r="CW1041" s="39"/>
      <c r="CX1041" s="39"/>
      <c r="CY1041" s="39"/>
      <c r="CZ1041" s="39"/>
      <c r="DA1041" s="39"/>
      <c r="DB1041" s="39"/>
      <c r="DC1041" s="39"/>
      <c r="DD1041" s="39"/>
      <c r="DE1041" s="39"/>
      <c r="DF1041" s="39"/>
      <c r="DG1041" s="39"/>
      <c r="DH1041" s="39"/>
      <c r="DI1041" s="39"/>
      <c r="DJ1041" s="39"/>
      <c r="DK1041" s="39"/>
      <c r="DL1041" s="39"/>
      <c r="DM1041" s="39"/>
      <c r="DN1041" s="39"/>
      <c r="DO1041" s="39"/>
      <c r="DP1041" s="39"/>
      <c r="DQ1041" s="39"/>
      <c r="DR1041" s="39"/>
      <c r="DS1041" s="39"/>
      <c r="DT1041" s="39"/>
      <c r="DU1041" s="39"/>
      <c r="DV1041" s="39"/>
      <c r="DW1041" s="39"/>
      <c r="DX1041" s="39"/>
      <c r="DY1041" s="39"/>
      <c r="DZ1041" s="39"/>
      <c r="EA1041" s="39"/>
      <c r="EB1041" s="39"/>
      <c r="EC1041" s="39"/>
      <c r="ED1041" s="39"/>
      <c r="EE1041" s="39"/>
      <c r="EF1041" s="39"/>
      <c r="EG1041" s="39"/>
      <c r="EH1041" s="39"/>
      <c r="EI1041" s="39"/>
      <c r="EJ1041" s="39"/>
      <c r="EK1041" s="39"/>
      <c r="EL1041" s="39"/>
      <c r="EM1041" s="39"/>
      <c r="EN1041" s="39"/>
      <c r="EO1041" s="39"/>
      <c r="EP1041" s="39"/>
      <c r="EQ1041" s="39"/>
      <c r="ER1041" s="39"/>
      <c r="ES1041" s="39"/>
      <c r="ET1041" s="39"/>
      <c r="EU1041" s="39"/>
      <c r="EV1041" s="39"/>
      <c r="EW1041" s="39"/>
      <c r="EX1041" s="39"/>
      <c r="EY1041" s="39"/>
      <c r="EZ1041" s="39"/>
      <c r="FA1041" s="39"/>
      <c r="FB1041" s="39"/>
      <c r="FC1041" s="39"/>
      <c r="FD1041" s="39"/>
      <c r="FE1041" s="39"/>
      <c r="FF1041" s="39"/>
      <c r="FG1041" s="39"/>
      <c r="FH1041" s="39"/>
      <c r="FI1041" s="39"/>
      <c r="FJ1041" s="39"/>
      <c r="FK1041" s="39"/>
      <c r="FL1041" s="39"/>
      <c r="FM1041" s="39"/>
      <c r="FN1041" s="39"/>
      <c r="FO1041" s="39"/>
      <c r="FP1041" s="39"/>
      <c r="FQ1041" s="39"/>
      <c r="FR1041" s="39"/>
      <c r="FS1041" s="39"/>
      <c r="FT1041" s="39"/>
      <c r="FU1041" s="39"/>
      <c r="FV1041" s="39"/>
      <c r="FW1041" s="39"/>
      <c r="FX1041" s="39"/>
      <c r="FY1041" s="39"/>
      <c r="FZ1041" s="39"/>
      <c r="GA1041" s="39"/>
      <c r="GB1041" s="39"/>
      <c r="GC1041" s="39"/>
      <c r="GD1041" s="39"/>
      <c r="GE1041" s="39"/>
      <c r="GF1041" s="39"/>
      <c r="GG1041" s="39"/>
      <c r="GH1041" s="39"/>
      <c r="GI1041" s="39"/>
      <c r="GJ1041" s="39"/>
      <c r="GK1041" s="39"/>
      <c r="GL1041" s="39"/>
      <c r="GM1041" s="39"/>
      <c r="GN1041" s="39"/>
      <c r="GO1041" s="39"/>
      <c r="GP1041" s="39"/>
      <c r="GQ1041" s="39"/>
      <c r="GR1041" s="39"/>
      <c r="GS1041" s="39"/>
      <c r="GT1041" s="39"/>
      <c r="GU1041" s="39"/>
      <c r="GV1041" s="39"/>
      <c r="GW1041" s="39"/>
      <c r="GX1041" s="39"/>
      <c r="GY1041" s="39"/>
      <c r="GZ1041" s="39"/>
      <c r="HA1041" s="39"/>
      <c r="HB1041" s="39"/>
      <c r="HC1041" s="39"/>
      <c r="HD1041" s="39"/>
      <c r="HE1041" s="39"/>
      <c r="HF1041" s="39"/>
      <c r="HG1041" s="39"/>
      <c r="HH1041" s="39"/>
      <c r="HI1041" s="39"/>
      <c r="HJ1041" s="39"/>
      <c r="HK1041" s="39"/>
      <c r="HL1041" s="39"/>
      <c r="HM1041" s="39"/>
      <c r="HN1041" s="39"/>
      <c r="HO1041" s="39"/>
      <c r="HP1041" s="39"/>
      <c r="HQ1041" s="39"/>
      <c r="HR1041" s="39"/>
      <c r="HS1041" s="39"/>
      <c r="HT1041" s="39"/>
      <c r="HU1041" s="39"/>
      <c r="HV1041" s="39"/>
      <c r="HW1041" s="39"/>
      <c r="HX1041" s="39"/>
      <c r="HY1041" s="39"/>
      <c r="HZ1041" s="39"/>
      <c r="IA1041" s="39"/>
      <c r="IB1041" s="44"/>
      <c r="IC1041" s="40"/>
      <c r="ID1041" s="40"/>
      <c r="IE1041" s="40"/>
      <c r="IF1041" s="40"/>
      <c r="IG1041" s="40"/>
      <c r="IH1041" s="40"/>
      <c r="II1041" s="40"/>
      <c r="IJ1041" s="40"/>
      <c r="IK1041" s="40"/>
      <c r="IL1041" s="40"/>
      <c r="IM1041" s="40"/>
      <c r="IN1041" s="40"/>
      <c r="IO1041" s="40"/>
      <c r="IP1041" s="40"/>
      <c r="IQ1041" s="40"/>
      <c r="IR1041" s="40"/>
      <c r="IS1041" s="40"/>
      <c r="IT1041" s="40"/>
      <c r="IU1041" s="40"/>
      <c r="IV1041" s="40"/>
    </row>
    <row r="1042" spans="2:256" s="33" customFormat="1" ht="63" x14ac:dyDescent="0.25">
      <c r="B1042" s="177"/>
      <c r="C1042" s="8">
        <f t="shared" si="1"/>
        <v>407</v>
      </c>
      <c r="D1042" s="13" t="s">
        <v>3141</v>
      </c>
      <c r="E1042" s="77" t="s">
        <v>1030</v>
      </c>
      <c r="F1042" s="13" t="s">
        <v>1043</v>
      </c>
      <c r="G1042" s="4" t="s">
        <v>926</v>
      </c>
      <c r="H1042" s="10">
        <v>41731</v>
      </c>
      <c r="I1042" s="137">
        <v>595490.36</v>
      </c>
      <c r="J1042" s="80"/>
      <c r="K1042" s="9" t="s">
        <v>1044</v>
      </c>
      <c r="L1042" s="39"/>
      <c r="M1042" s="39"/>
      <c r="N1042" s="39"/>
      <c r="O1042" s="39"/>
      <c r="P1042" s="39"/>
      <c r="Q1042" s="39"/>
      <c r="R1042" s="39"/>
      <c r="S1042" s="39"/>
      <c r="T1042" s="39"/>
      <c r="U1042" s="39"/>
      <c r="V1042" s="39"/>
      <c r="W1042" s="39"/>
      <c r="X1042" s="39"/>
      <c r="Y1042" s="39"/>
      <c r="Z1042" s="39"/>
      <c r="AA1042" s="39"/>
      <c r="AB1042" s="39"/>
      <c r="AC1042" s="39"/>
      <c r="AD1042" s="39"/>
      <c r="AE1042" s="39"/>
      <c r="AF1042" s="39"/>
      <c r="AG1042" s="39"/>
      <c r="AH1042" s="39"/>
      <c r="AI1042" s="39"/>
      <c r="AJ1042" s="39"/>
      <c r="AK1042" s="39"/>
      <c r="AL1042" s="39"/>
      <c r="AM1042" s="39"/>
      <c r="AN1042" s="39"/>
      <c r="AO1042" s="39"/>
      <c r="AP1042" s="39"/>
      <c r="AQ1042" s="39"/>
      <c r="AR1042" s="39"/>
      <c r="AS1042" s="39"/>
      <c r="AT1042" s="39"/>
      <c r="AU1042" s="39"/>
      <c r="AV1042" s="39"/>
      <c r="AW1042" s="39"/>
      <c r="AX1042" s="39"/>
      <c r="AY1042" s="39"/>
      <c r="AZ1042" s="39"/>
      <c r="BA1042" s="39"/>
      <c r="BB1042" s="39"/>
      <c r="BC1042" s="39"/>
      <c r="BD1042" s="39"/>
      <c r="BE1042" s="39"/>
      <c r="BF1042" s="39"/>
      <c r="BG1042" s="39"/>
      <c r="BH1042" s="39"/>
      <c r="BI1042" s="39"/>
      <c r="BJ1042" s="39"/>
      <c r="BK1042" s="39"/>
      <c r="BL1042" s="39"/>
      <c r="BM1042" s="39"/>
      <c r="BN1042" s="39"/>
      <c r="BO1042" s="39"/>
      <c r="BP1042" s="39"/>
      <c r="BQ1042" s="39"/>
      <c r="BR1042" s="39"/>
      <c r="BS1042" s="39"/>
      <c r="BT1042" s="39"/>
      <c r="BU1042" s="39"/>
      <c r="BV1042" s="39"/>
      <c r="BW1042" s="39"/>
      <c r="BX1042" s="39"/>
      <c r="BY1042" s="39"/>
      <c r="BZ1042" s="39"/>
      <c r="CA1042" s="39"/>
      <c r="CB1042" s="39"/>
      <c r="CC1042" s="39"/>
      <c r="CD1042" s="39"/>
      <c r="CE1042" s="39"/>
      <c r="CF1042" s="39"/>
      <c r="CG1042" s="39"/>
      <c r="CH1042" s="39"/>
      <c r="CI1042" s="39"/>
      <c r="CJ1042" s="39"/>
      <c r="CK1042" s="39"/>
      <c r="CL1042" s="39"/>
      <c r="CM1042" s="39"/>
      <c r="CN1042" s="39"/>
      <c r="CO1042" s="39"/>
      <c r="CP1042" s="39"/>
      <c r="CQ1042" s="39"/>
      <c r="CR1042" s="39"/>
      <c r="CS1042" s="39"/>
      <c r="CT1042" s="39"/>
      <c r="CU1042" s="39"/>
      <c r="CV1042" s="39"/>
      <c r="CW1042" s="39"/>
      <c r="CX1042" s="39"/>
      <c r="CY1042" s="39"/>
      <c r="CZ1042" s="39"/>
      <c r="DA1042" s="39"/>
      <c r="DB1042" s="39"/>
      <c r="DC1042" s="39"/>
      <c r="DD1042" s="39"/>
      <c r="DE1042" s="39"/>
      <c r="DF1042" s="39"/>
      <c r="DG1042" s="39"/>
      <c r="DH1042" s="39"/>
      <c r="DI1042" s="39"/>
      <c r="DJ1042" s="39"/>
      <c r="DK1042" s="39"/>
      <c r="DL1042" s="39"/>
      <c r="DM1042" s="39"/>
      <c r="DN1042" s="39"/>
      <c r="DO1042" s="39"/>
      <c r="DP1042" s="39"/>
      <c r="DQ1042" s="39"/>
      <c r="DR1042" s="39"/>
      <c r="DS1042" s="39"/>
      <c r="DT1042" s="39"/>
      <c r="DU1042" s="39"/>
      <c r="DV1042" s="39"/>
      <c r="DW1042" s="39"/>
      <c r="DX1042" s="39"/>
      <c r="DY1042" s="39"/>
      <c r="DZ1042" s="39"/>
      <c r="EA1042" s="39"/>
      <c r="EB1042" s="39"/>
      <c r="EC1042" s="39"/>
      <c r="ED1042" s="39"/>
      <c r="EE1042" s="39"/>
      <c r="EF1042" s="39"/>
      <c r="EG1042" s="39"/>
      <c r="EH1042" s="39"/>
      <c r="EI1042" s="39"/>
      <c r="EJ1042" s="39"/>
      <c r="EK1042" s="39"/>
      <c r="EL1042" s="39"/>
      <c r="EM1042" s="39"/>
      <c r="EN1042" s="39"/>
      <c r="EO1042" s="39"/>
      <c r="EP1042" s="39"/>
      <c r="EQ1042" s="39"/>
      <c r="ER1042" s="39"/>
      <c r="ES1042" s="39"/>
      <c r="ET1042" s="39"/>
      <c r="EU1042" s="39"/>
      <c r="EV1042" s="39"/>
      <c r="EW1042" s="39"/>
      <c r="EX1042" s="39"/>
      <c r="EY1042" s="39"/>
      <c r="EZ1042" s="39"/>
      <c r="FA1042" s="39"/>
      <c r="FB1042" s="39"/>
      <c r="FC1042" s="39"/>
      <c r="FD1042" s="39"/>
      <c r="FE1042" s="39"/>
      <c r="FF1042" s="39"/>
      <c r="FG1042" s="39"/>
      <c r="FH1042" s="39"/>
      <c r="FI1042" s="39"/>
      <c r="FJ1042" s="39"/>
      <c r="FK1042" s="39"/>
      <c r="FL1042" s="39"/>
      <c r="FM1042" s="39"/>
      <c r="FN1042" s="39"/>
      <c r="FO1042" s="39"/>
      <c r="FP1042" s="39"/>
      <c r="FQ1042" s="39"/>
      <c r="FR1042" s="39"/>
      <c r="FS1042" s="39"/>
      <c r="FT1042" s="39"/>
      <c r="FU1042" s="39"/>
      <c r="FV1042" s="39"/>
      <c r="FW1042" s="39"/>
      <c r="FX1042" s="39"/>
      <c r="FY1042" s="39"/>
      <c r="FZ1042" s="39"/>
      <c r="GA1042" s="39"/>
      <c r="GB1042" s="39"/>
      <c r="GC1042" s="39"/>
      <c r="GD1042" s="39"/>
      <c r="GE1042" s="39"/>
      <c r="GF1042" s="39"/>
      <c r="GG1042" s="39"/>
      <c r="GH1042" s="39"/>
      <c r="GI1042" s="39"/>
      <c r="GJ1042" s="39"/>
      <c r="GK1042" s="39"/>
      <c r="GL1042" s="39"/>
      <c r="GM1042" s="39"/>
      <c r="GN1042" s="39"/>
      <c r="GO1042" s="39"/>
      <c r="GP1042" s="39"/>
      <c r="GQ1042" s="39"/>
      <c r="GR1042" s="39"/>
      <c r="GS1042" s="39"/>
      <c r="GT1042" s="39"/>
      <c r="GU1042" s="39"/>
      <c r="GV1042" s="39"/>
      <c r="GW1042" s="39"/>
      <c r="GX1042" s="39"/>
      <c r="GY1042" s="39"/>
      <c r="GZ1042" s="39"/>
      <c r="HA1042" s="39"/>
      <c r="HB1042" s="39"/>
      <c r="HC1042" s="39"/>
      <c r="HD1042" s="39"/>
      <c r="HE1042" s="39"/>
      <c r="HF1042" s="39"/>
      <c r="HG1042" s="39"/>
      <c r="HH1042" s="39"/>
      <c r="HI1042" s="39"/>
      <c r="HJ1042" s="39"/>
      <c r="HK1042" s="39"/>
      <c r="HL1042" s="39"/>
      <c r="HM1042" s="39"/>
      <c r="HN1042" s="39"/>
      <c r="HO1042" s="39"/>
      <c r="HP1042" s="39"/>
      <c r="HQ1042" s="39"/>
      <c r="HR1042" s="39"/>
      <c r="HS1042" s="39"/>
      <c r="HT1042" s="39"/>
      <c r="HU1042" s="39"/>
      <c r="HV1042" s="39"/>
      <c r="HW1042" s="39"/>
      <c r="HX1042" s="39"/>
      <c r="HY1042" s="39"/>
      <c r="HZ1042" s="39"/>
      <c r="IA1042" s="39"/>
      <c r="IB1042" s="44"/>
      <c r="IC1042" s="40"/>
      <c r="ID1042" s="40"/>
      <c r="IE1042" s="40"/>
      <c r="IF1042" s="40"/>
      <c r="IG1042" s="40"/>
      <c r="IH1042" s="40"/>
      <c r="II1042" s="40"/>
      <c r="IJ1042" s="40"/>
      <c r="IK1042" s="40"/>
      <c r="IL1042" s="40"/>
      <c r="IM1042" s="40"/>
      <c r="IN1042" s="40"/>
      <c r="IO1042" s="40"/>
      <c r="IP1042" s="40"/>
      <c r="IQ1042" s="40"/>
      <c r="IR1042" s="40"/>
      <c r="IS1042" s="40"/>
      <c r="IT1042" s="40"/>
      <c r="IU1042" s="40"/>
      <c r="IV1042" s="40"/>
    </row>
    <row r="1043" spans="2:256" s="33" customFormat="1" ht="94.5" x14ac:dyDescent="0.25">
      <c r="B1043" s="177"/>
      <c r="C1043" s="8">
        <f t="shared" si="1"/>
        <v>408</v>
      </c>
      <c r="D1043" s="13" t="s">
        <v>3142</v>
      </c>
      <c r="E1043" s="13" t="s">
        <v>1045</v>
      </c>
      <c r="F1043" s="13" t="s">
        <v>916</v>
      </c>
      <c r="G1043" s="111" t="s">
        <v>917</v>
      </c>
      <c r="H1043" s="73">
        <v>41617</v>
      </c>
      <c r="I1043" s="137">
        <v>224135</v>
      </c>
      <c r="J1043" s="80"/>
      <c r="K1043" s="9" t="s">
        <v>1046</v>
      </c>
      <c r="L1043" s="39"/>
      <c r="M1043" s="39"/>
      <c r="N1043" s="39"/>
      <c r="O1043" s="39"/>
      <c r="P1043" s="39"/>
      <c r="Q1043" s="39"/>
      <c r="R1043" s="39"/>
      <c r="S1043" s="39"/>
      <c r="T1043" s="39"/>
      <c r="U1043" s="39"/>
      <c r="V1043" s="39"/>
      <c r="W1043" s="39"/>
      <c r="X1043" s="39"/>
      <c r="Y1043" s="39"/>
      <c r="Z1043" s="39"/>
      <c r="AA1043" s="39"/>
      <c r="AB1043" s="39"/>
      <c r="AC1043" s="39"/>
      <c r="AD1043" s="39"/>
      <c r="AE1043" s="39"/>
      <c r="AF1043" s="39"/>
      <c r="AG1043" s="39"/>
      <c r="AH1043" s="39"/>
      <c r="AI1043" s="39"/>
      <c r="AJ1043" s="39"/>
      <c r="AK1043" s="39"/>
      <c r="AL1043" s="39"/>
      <c r="AM1043" s="39"/>
      <c r="AN1043" s="39"/>
      <c r="AO1043" s="39"/>
      <c r="AP1043" s="39"/>
      <c r="AQ1043" s="39"/>
      <c r="AR1043" s="39"/>
      <c r="AS1043" s="39"/>
      <c r="AT1043" s="39"/>
      <c r="AU1043" s="39"/>
      <c r="AV1043" s="39"/>
      <c r="AW1043" s="39"/>
      <c r="AX1043" s="39"/>
      <c r="AY1043" s="39"/>
      <c r="AZ1043" s="39"/>
      <c r="BA1043" s="39"/>
      <c r="BB1043" s="39"/>
      <c r="BC1043" s="39"/>
      <c r="BD1043" s="39"/>
      <c r="BE1043" s="39"/>
      <c r="BF1043" s="39"/>
      <c r="BG1043" s="39"/>
      <c r="BH1043" s="39"/>
      <c r="BI1043" s="39"/>
      <c r="BJ1043" s="39"/>
      <c r="BK1043" s="39"/>
      <c r="BL1043" s="39"/>
      <c r="BM1043" s="39"/>
      <c r="BN1043" s="39"/>
      <c r="BO1043" s="39"/>
      <c r="BP1043" s="39"/>
      <c r="BQ1043" s="39"/>
      <c r="BR1043" s="39"/>
      <c r="BS1043" s="39"/>
      <c r="BT1043" s="39"/>
      <c r="BU1043" s="39"/>
      <c r="BV1043" s="39"/>
      <c r="BW1043" s="39"/>
      <c r="BX1043" s="39"/>
      <c r="BY1043" s="39"/>
      <c r="BZ1043" s="39"/>
      <c r="CA1043" s="39"/>
      <c r="CB1043" s="39"/>
      <c r="CC1043" s="39"/>
      <c r="CD1043" s="39"/>
      <c r="CE1043" s="39"/>
      <c r="CF1043" s="39"/>
      <c r="CG1043" s="39"/>
      <c r="CH1043" s="39"/>
      <c r="CI1043" s="39"/>
      <c r="CJ1043" s="39"/>
      <c r="CK1043" s="39"/>
      <c r="CL1043" s="39"/>
      <c r="CM1043" s="39"/>
      <c r="CN1043" s="39"/>
      <c r="CO1043" s="39"/>
      <c r="CP1043" s="39"/>
      <c r="CQ1043" s="39"/>
      <c r="CR1043" s="39"/>
      <c r="CS1043" s="39"/>
      <c r="CT1043" s="39"/>
      <c r="CU1043" s="39"/>
      <c r="CV1043" s="39"/>
      <c r="CW1043" s="39"/>
      <c r="CX1043" s="39"/>
      <c r="CY1043" s="39"/>
      <c r="CZ1043" s="39"/>
      <c r="DA1043" s="39"/>
      <c r="DB1043" s="39"/>
      <c r="DC1043" s="39"/>
      <c r="DD1043" s="39"/>
      <c r="DE1043" s="39"/>
      <c r="DF1043" s="39"/>
      <c r="DG1043" s="39"/>
      <c r="DH1043" s="39"/>
      <c r="DI1043" s="39"/>
      <c r="DJ1043" s="39"/>
      <c r="DK1043" s="39"/>
      <c r="DL1043" s="39"/>
      <c r="DM1043" s="39"/>
      <c r="DN1043" s="39"/>
      <c r="DO1043" s="39"/>
      <c r="DP1043" s="39"/>
      <c r="DQ1043" s="39"/>
      <c r="DR1043" s="39"/>
      <c r="DS1043" s="39"/>
      <c r="DT1043" s="39"/>
      <c r="DU1043" s="39"/>
      <c r="DV1043" s="39"/>
      <c r="DW1043" s="39"/>
      <c r="DX1043" s="39"/>
      <c r="DY1043" s="39"/>
      <c r="DZ1043" s="39"/>
      <c r="EA1043" s="39"/>
      <c r="EB1043" s="39"/>
      <c r="EC1043" s="39"/>
      <c r="ED1043" s="39"/>
      <c r="EE1043" s="39"/>
      <c r="EF1043" s="39"/>
      <c r="EG1043" s="39"/>
      <c r="EH1043" s="39"/>
      <c r="EI1043" s="39"/>
      <c r="EJ1043" s="39"/>
      <c r="EK1043" s="39"/>
      <c r="EL1043" s="39"/>
      <c r="EM1043" s="39"/>
      <c r="EN1043" s="39"/>
      <c r="EO1043" s="39"/>
      <c r="EP1043" s="39"/>
      <c r="EQ1043" s="39"/>
      <c r="ER1043" s="39"/>
      <c r="ES1043" s="39"/>
      <c r="ET1043" s="39"/>
      <c r="EU1043" s="39"/>
      <c r="EV1043" s="39"/>
      <c r="EW1043" s="39"/>
      <c r="EX1043" s="39"/>
      <c r="EY1043" s="39"/>
      <c r="EZ1043" s="39"/>
      <c r="FA1043" s="39"/>
      <c r="FB1043" s="39"/>
      <c r="FC1043" s="39"/>
      <c r="FD1043" s="39"/>
      <c r="FE1043" s="39"/>
      <c r="FF1043" s="39"/>
      <c r="FG1043" s="39"/>
      <c r="FH1043" s="39"/>
      <c r="FI1043" s="39"/>
      <c r="FJ1043" s="39"/>
      <c r="FK1043" s="39"/>
      <c r="FL1043" s="39"/>
      <c r="FM1043" s="39"/>
      <c r="FN1043" s="39"/>
      <c r="FO1043" s="39"/>
      <c r="FP1043" s="39"/>
      <c r="FQ1043" s="39"/>
      <c r="FR1043" s="39"/>
      <c r="FS1043" s="39"/>
      <c r="FT1043" s="39"/>
      <c r="FU1043" s="39"/>
      <c r="FV1043" s="39"/>
      <c r="FW1043" s="39"/>
      <c r="FX1043" s="39"/>
      <c r="FY1043" s="39"/>
      <c r="FZ1043" s="39"/>
      <c r="GA1043" s="39"/>
      <c r="GB1043" s="39"/>
      <c r="GC1043" s="39"/>
      <c r="GD1043" s="39"/>
      <c r="GE1043" s="39"/>
      <c r="GF1043" s="39"/>
      <c r="GG1043" s="39"/>
      <c r="GH1043" s="39"/>
      <c r="GI1043" s="39"/>
      <c r="GJ1043" s="39"/>
      <c r="GK1043" s="39"/>
      <c r="GL1043" s="39"/>
      <c r="GM1043" s="39"/>
      <c r="GN1043" s="39"/>
      <c r="GO1043" s="39"/>
      <c r="GP1043" s="39"/>
      <c r="GQ1043" s="39"/>
      <c r="GR1043" s="39"/>
      <c r="GS1043" s="39"/>
      <c r="GT1043" s="39"/>
      <c r="GU1043" s="39"/>
      <c r="GV1043" s="39"/>
      <c r="GW1043" s="39"/>
      <c r="GX1043" s="39"/>
      <c r="GY1043" s="39"/>
      <c r="GZ1043" s="39"/>
      <c r="HA1043" s="39"/>
      <c r="HB1043" s="39"/>
      <c r="HC1043" s="39"/>
      <c r="HD1043" s="39"/>
      <c r="HE1043" s="39"/>
      <c r="HF1043" s="39"/>
      <c r="HG1043" s="39"/>
      <c r="HH1043" s="39"/>
      <c r="HI1043" s="39"/>
      <c r="HJ1043" s="39"/>
      <c r="HK1043" s="39"/>
      <c r="HL1043" s="39"/>
      <c r="HM1043" s="39"/>
      <c r="HN1043" s="39"/>
      <c r="HO1043" s="39"/>
      <c r="HP1043" s="39"/>
      <c r="HQ1043" s="39"/>
      <c r="HR1043" s="39"/>
      <c r="HS1043" s="39"/>
      <c r="HT1043" s="39"/>
      <c r="HU1043" s="39"/>
      <c r="HV1043" s="39"/>
      <c r="HW1043" s="39"/>
      <c r="HX1043" s="39"/>
      <c r="HY1043" s="39"/>
      <c r="HZ1043" s="39"/>
      <c r="IA1043" s="39"/>
      <c r="IB1043" s="44"/>
      <c r="IC1043" s="40"/>
      <c r="ID1043" s="40"/>
      <c r="IE1043" s="40"/>
      <c r="IF1043" s="40"/>
      <c r="IG1043" s="40"/>
      <c r="IH1043" s="40"/>
      <c r="II1043" s="40"/>
      <c r="IJ1043" s="40"/>
      <c r="IK1043" s="40"/>
      <c r="IL1043" s="40"/>
      <c r="IM1043" s="40"/>
      <c r="IN1043" s="40"/>
      <c r="IO1043" s="40"/>
      <c r="IP1043" s="40"/>
      <c r="IQ1043" s="40"/>
      <c r="IR1043" s="40"/>
      <c r="IS1043" s="40"/>
      <c r="IT1043" s="40"/>
      <c r="IU1043" s="40"/>
      <c r="IV1043" s="40"/>
    </row>
    <row r="1044" spans="2:256" s="33" customFormat="1" ht="173.25" x14ac:dyDescent="0.25">
      <c r="B1044" s="177"/>
      <c r="C1044" s="8">
        <f t="shared" si="1"/>
        <v>409</v>
      </c>
      <c r="D1044" s="78" t="s">
        <v>3170</v>
      </c>
      <c r="E1044" s="35" t="s">
        <v>1047</v>
      </c>
      <c r="F1044" s="71" t="s">
        <v>983</v>
      </c>
      <c r="G1044" s="162" t="s">
        <v>4310</v>
      </c>
      <c r="H1044" s="10">
        <v>41968</v>
      </c>
      <c r="I1044" s="137">
        <v>763227</v>
      </c>
      <c r="J1044" s="80"/>
      <c r="K1044" s="9" t="s">
        <v>1048</v>
      </c>
      <c r="L1044" s="39"/>
      <c r="M1044" s="39"/>
      <c r="N1044" s="39"/>
      <c r="O1044" s="39"/>
      <c r="P1044" s="39"/>
      <c r="Q1044" s="39"/>
      <c r="R1044" s="39"/>
      <c r="S1044" s="39"/>
      <c r="T1044" s="39"/>
      <c r="U1044" s="39"/>
      <c r="V1044" s="39"/>
      <c r="W1044" s="39"/>
      <c r="X1044" s="39"/>
      <c r="Y1044" s="39"/>
      <c r="Z1044" s="39"/>
      <c r="AA1044" s="39"/>
      <c r="AB1044" s="39"/>
      <c r="AC1044" s="39"/>
      <c r="AD1044" s="39"/>
      <c r="AE1044" s="39"/>
      <c r="AF1044" s="39"/>
      <c r="AG1044" s="39"/>
      <c r="AH1044" s="39"/>
      <c r="AI1044" s="39"/>
      <c r="AJ1044" s="39"/>
      <c r="AK1044" s="39"/>
      <c r="AL1044" s="39"/>
      <c r="AM1044" s="39"/>
      <c r="AN1044" s="39"/>
      <c r="AO1044" s="39"/>
      <c r="AP1044" s="39"/>
      <c r="AQ1044" s="39"/>
      <c r="AR1044" s="39"/>
      <c r="AS1044" s="39"/>
      <c r="AT1044" s="39"/>
      <c r="AU1044" s="39"/>
      <c r="AV1044" s="39"/>
      <c r="AW1044" s="39"/>
      <c r="AX1044" s="39"/>
      <c r="AY1044" s="39"/>
      <c r="AZ1044" s="39"/>
      <c r="BA1044" s="39"/>
      <c r="BB1044" s="39"/>
      <c r="BC1044" s="39"/>
      <c r="BD1044" s="39"/>
      <c r="BE1044" s="39"/>
      <c r="BF1044" s="39"/>
      <c r="BG1044" s="39"/>
      <c r="BH1044" s="39"/>
      <c r="BI1044" s="39"/>
      <c r="BJ1044" s="39"/>
      <c r="BK1044" s="39"/>
      <c r="BL1044" s="39"/>
      <c r="BM1044" s="39"/>
      <c r="BN1044" s="39"/>
      <c r="BO1044" s="39"/>
      <c r="BP1044" s="39"/>
      <c r="BQ1044" s="39"/>
      <c r="BR1044" s="39"/>
      <c r="BS1044" s="39"/>
      <c r="BT1044" s="39"/>
      <c r="BU1044" s="39"/>
      <c r="BV1044" s="39"/>
      <c r="BW1044" s="39"/>
      <c r="BX1044" s="39"/>
      <c r="BY1044" s="39"/>
      <c r="BZ1044" s="39"/>
      <c r="CA1044" s="39"/>
      <c r="CB1044" s="39"/>
      <c r="CC1044" s="39"/>
      <c r="CD1044" s="39"/>
      <c r="CE1044" s="39"/>
      <c r="CF1044" s="39"/>
      <c r="CG1044" s="39"/>
      <c r="CH1044" s="39"/>
      <c r="CI1044" s="39"/>
      <c r="CJ1044" s="39"/>
      <c r="CK1044" s="39"/>
      <c r="CL1044" s="39"/>
      <c r="CM1044" s="39"/>
      <c r="CN1044" s="39"/>
      <c r="CO1044" s="39"/>
      <c r="CP1044" s="39"/>
      <c r="CQ1044" s="39"/>
      <c r="CR1044" s="39"/>
      <c r="CS1044" s="39"/>
      <c r="CT1044" s="39"/>
      <c r="CU1044" s="39"/>
      <c r="CV1044" s="39"/>
      <c r="CW1044" s="39"/>
      <c r="CX1044" s="39"/>
      <c r="CY1044" s="39"/>
      <c r="CZ1044" s="39"/>
      <c r="DA1044" s="39"/>
      <c r="DB1044" s="39"/>
      <c r="DC1044" s="39"/>
      <c r="DD1044" s="39"/>
      <c r="DE1044" s="39"/>
      <c r="DF1044" s="39"/>
      <c r="DG1044" s="39"/>
      <c r="DH1044" s="39"/>
      <c r="DI1044" s="39"/>
      <c r="DJ1044" s="39"/>
      <c r="DK1044" s="39"/>
      <c r="DL1044" s="39"/>
      <c r="DM1044" s="39"/>
      <c r="DN1044" s="39"/>
      <c r="DO1044" s="39"/>
      <c r="DP1044" s="39"/>
      <c r="DQ1044" s="39"/>
      <c r="DR1044" s="39"/>
      <c r="DS1044" s="39"/>
      <c r="DT1044" s="39"/>
      <c r="DU1044" s="39"/>
      <c r="DV1044" s="39"/>
      <c r="DW1044" s="39"/>
      <c r="DX1044" s="39"/>
      <c r="DY1044" s="39"/>
      <c r="DZ1044" s="39"/>
      <c r="EA1044" s="39"/>
      <c r="EB1044" s="39"/>
      <c r="EC1044" s="39"/>
      <c r="ED1044" s="39"/>
      <c r="EE1044" s="39"/>
      <c r="EF1044" s="39"/>
      <c r="EG1044" s="39"/>
      <c r="EH1044" s="39"/>
      <c r="EI1044" s="39"/>
      <c r="EJ1044" s="39"/>
      <c r="EK1044" s="39"/>
      <c r="EL1044" s="39"/>
      <c r="EM1044" s="39"/>
      <c r="EN1044" s="39"/>
      <c r="EO1044" s="39"/>
      <c r="EP1044" s="39"/>
      <c r="EQ1044" s="39"/>
      <c r="ER1044" s="39"/>
      <c r="ES1044" s="39"/>
      <c r="ET1044" s="39"/>
      <c r="EU1044" s="39"/>
      <c r="EV1044" s="39"/>
      <c r="EW1044" s="39"/>
      <c r="EX1044" s="39"/>
      <c r="EY1044" s="39"/>
      <c r="EZ1044" s="39"/>
      <c r="FA1044" s="39"/>
      <c r="FB1044" s="39"/>
      <c r="FC1044" s="39"/>
      <c r="FD1044" s="39"/>
      <c r="FE1044" s="39"/>
      <c r="FF1044" s="39"/>
      <c r="FG1044" s="39"/>
      <c r="FH1044" s="39"/>
      <c r="FI1044" s="39"/>
      <c r="FJ1044" s="39"/>
      <c r="FK1044" s="39"/>
      <c r="FL1044" s="39"/>
      <c r="FM1044" s="39"/>
      <c r="FN1044" s="39"/>
      <c r="FO1044" s="39"/>
      <c r="FP1044" s="39"/>
      <c r="FQ1044" s="39"/>
      <c r="FR1044" s="39"/>
      <c r="FS1044" s="39"/>
      <c r="FT1044" s="39"/>
      <c r="FU1044" s="39"/>
      <c r="FV1044" s="39"/>
      <c r="FW1044" s="39"/>
      <c r="FX1044" s="39"/>
      <c r="FY1044" s="39"/>
      <c r="FZ1044" s="39"/>
      <c r="GA1044" s="39"/>
      <c r="GB1044" s="39"/>
      <c r="GC1044" s="39"/>
      <c r="GD1044" s="39"/>
      <c r="GE1044" s="39"/>
      <c r="GF1044" s="39"/>
      <c r="GG1044" s="39"/>
      <c r="GH1044" s="39"/>
      <c r="GI1044" s="39"/>
      <c r="GJ1044" s="39"/>
      <c r="GK1044" s="39"/>
      <c r="GL1044" s="39"/>
      <c r="GM1044" s="39"/>
      <c r="GN1044" s="39"/>
      <c r="GO1044" s="39"/>
      <c r="GP1044" s="39"/>
      <c r="GQ1044" s="39"/>
      <c r="GR1044" s="39"/>
      <c r="GS1044" s="39"/>
      <c r="GT1044" s="39"/>
      <c r="GU1044" s="39"/>
      <c r="GV1044" s="39"/>
      <c r="GW1044" s="39"/>
      <c r="GX1044" s="39"/>
      <c r="GY1044" s="39"/>
      <c r="GZ1044" s="39"/>
      <c r="HA1044" s="39"/>
      <c r="HB1044" s="39"/>
      <c r="HC1044" s="39"/>
      <c r="HD1044" s="39"/>
      <c r="HE1044" s="39"/>
      <c r="HF1044" s="39"/>
      <c r="HG1044" s="39"/>
      <c r="HH1044" s="39"/>
      <c r="HI1044" s="39"/>
      <c r="HJ1044" s="39"/>
      <c r="HK1044" s="39"/>
      <c r="HL1044" s="39"/>
      <c r="HM1044" s="39"/>
      <c r="HN1044" s="39"/>
      <c r="HO1044" s="39"/>
      <c r="HP1044" s="39"/>
      <c r="HQ1044" s="39"/>
      <c r="HR1044" s="39"/>
      <c r="HS1044" s="39"/>
      <c r="HT1044" s="39"/>
      <c r="HU1044" s="39"/>
      <c r="HV1044" s="39"/>
      <c r="HW1044" s="39"/>
      <c r="HX1044" s="39"/>
      <c r="HY1044" s="39"/>
      <c r="HZ1044" s="39"/>
      <c r="IA1044" s="39"/>
      <c r="IB1044" s="44"/>
      <c r="IC1044" s="40"/>
      <c r="ID1044" s="40"/>
      <c r="IE1044" s="40"/>
      <c r="IF1044" s="40"/>
      <c r="IG1044" s="40"/>
      <c r="IH1044" s="40"/>
      <c r="II1044" s="40"/>
      <c r="IJ1044" s="40"/>
      <c r="IK1044" s="40"/>
      <c r="IL1044" s="40"/>
      <c r="IM1044" s="40"/>
      <c r="IN1044" s="40"/>
      <c r="IO1044" s="40"/>
      <c r="IP1044" s="40"/>
      <c r="IQ1044" s="40"/>
      <c r="IR1044" s="40"/>
      <c r="IS1044" s="40"/>
      <c r="IT1044" s="40"/>
      <c r="IU1044" s="40"/>
      <c r="IV1044" s="40"/>
    </row>
    <row r="1045" spans="2:256" s="33" customFormat="1" ht="78.75" x14ac:dyDescent="0.25">
      <c r="B1045" s="177"/>
      <c r="C1045" s="8">
        <f t="shared" si="1"/>
        <v>410</v>
      </c>
      <c r="D1045" s="78" t="s">
        <v>3171</v>
      </c>
      <c r="E1045" s="35" t="s">
        <v>1049</v>
      </c>
      <c r="F1045" s="78" t="s">
        <v>1050</v>
      </c>
      <c r="G1045" s="111" t="s">
        <v>1051</v>
      </c>
      <c r="H1045" s="10">
        <v>41887</v>
      </c>
      <c r="I1045" s="137">
        <v>866971.63</v>
      </c>
      <c r="J1045" s="80"/>
      <c r="K1045" s="9" t="s">
        <v>1052</v>
      </c>
      <c r="L1045" s="39"/>
      <c r="M1045" s="39"/>
      <c r="N1045" s="39"/>
      <c r="O1045" s="39"/>
      <c r="P1045" s="39"/>
      <c r="Q1045" s="39"/>
      <c r="R1045" s="39"/>
      <c r="S1045" s="39"/>
      <c r="T1045" s="39"/>
      <c r="U1045" s="39"/>
      <c r="V1045" s="39"/>
      <c r="W1045" s="39"/>
      <c r="X1045" s="39"/>
      <c r="Y1045" s="39"/>
      <c r="Z1045" s="39"/>
      <c r="AA1045" s="39"/>
      <c r="AB1045" s="39"/>
      <c r="AC1045" s="39"/>
      <c r="AD1045" s="39"/>
      <c r="AE1045" s="39"/>
      <c r="AF1045" s="39"/>
      <c r="AG1045" s="39"/>
      <c r="AH1045" s="39"/>
      <c r="AI1045" s="39"/>
      <c r="AJ1045" s="39"/>
      <c r="AK1045" s="39"/>
      <c r="AL1045" s="39"/>
      <c r="AM1045" s="39"/>
      <c r="AN1045" s="39"/>
      <c r="AO1045" s="39"/>
      <c r="AP1045" s="39"/>
      <c r="AQ1045" s="39"/>
      <c r="AR1045" s="39"/>
      <c r="AS1045" s="39"/>
      <c r="AT1045" s="39"/>
      <c r="AU1045" s="39"/>
      <c r="AV1045" s="39"/>
      <c r="AW1045" s="39"/>
      <c r="AX1045" s="39"/>
      <c r="AY1045" s="39"/>
      <c r="AZ1045" s="39"/>
      <c r="BA1045" s="39"/>
      <c r="BB1045" s="39"/>
      <c r="BC1045" s="39"/>
      <c r="BD1045" s="39"/>
      <c r="BE1045" s="39"/>
      <c r="BF1045" s="39"/>
      <c r="BG1045" s="39"/>
      <c r="BH1045" s="39"/>
      <c r="BI1045" s="39"/>
      <c r="BJ1045" s="39"/>
      <c r="BK1045" s="39"/>
      <c r="BL1045" s="39"/>
      <c r="BM1045" s="39"/>
      <c r="BN1045" s="39"/>
      <c r="BO1045" s="39"/>
      <c r="BP1045" s="39"/>
      <c r="BQ1045" s="39"/>
      <c r="BR1045" s="39"/>
      <c r="BS1045" s="39"/>
      <c r="BT1045" s="39"/>
      <c r="BU1045" s="39"/>
      <c r="BV1045" s="39"/>
      <c r="BW1045" s="39"/>
      <c r="BX1045" s="39"/>
      <c r="BY1045" s="39"/>
      <c r="BZ1045" s="39"/>
      <c r="CA1045" s="39"/>
      <c r="CB1045" s="39"/>
      <c r="CC1045" s="39"/>
      <c r="CD1045" s="39"/>
      <c r="CE1045" s="39"/>
      <c r="CF1045" s="39"/>
      <c r="CG1045" s="39"/>
      <c r="CH1045" s="39"/>
      <c r="CI1045" s="39"/>
      <c r="CJ1045" s="39"/>
      <c r="CK1045" s="39"/>
      <c r="CL1045" s="39"/>
      <c r="CM1045" s="39"/>
      <c r="CN1045" s="39"/>
      <c r="CO1045" s="39"/>
      <c r="CP1045" s="39"/>
      <c r="CQ1045" s="39"/>
      <c r="CR1045" s="39"/>
      <c r="CS1045" s="39"/>
      <c r="CT1045" s="39"/>
      <c r="CU1045" s="39"/>
      <c r="CV1045" s="39"/>
      <c r="CW1045" s="39"/>
      <c r="CX1045" s="39"/>
      <c r="CY1045" s="39"/>
      <c r="CZ1045" s="39"/>
      <c r="DA1045" s="39"/>
      <c r="DB1045" s="39"/>
      <c r="DC1045" s="39"/>
      <c r="DD1045" s="39"/>
      <c r="DE1045" s="39"/>
      <c r="DF1045" s="39"/>
      <c r="DG1045" s="39"/>
      <c r="DH1045" s="39"/>
      <c r="DI1045" s="39"/>
      <c r="DJ1045" s="39"/>
      <c r="DK1045" s="39"/>
      <c r="DL1045" s="39"/>
      <c r="DM1045" s="39"/>
      <c r="DN1045" s="39"/>
      <c r="DO1045" s="39"/>
      <c r="DP1045" s="39"/>
      <c r="DQ1045" s="39"/>
      <c r="DR1045" s="39"/>
      <c r="DS1045" s="39"/>
      <c r="DT1045" s="39"/>
      <c r="DU1045" s="39"/>
      <c r="DV1045" s="39"/>
      <c r="DW1045" s="39"/>
      <c r="DX1045" s="39"/>
      <c r="DY1045" s="39"/>
      <c r="DZ1045" s="39"/>
      <c r="EA1045" s="39"/>
      <c r="EB1045" s="39"/>
      <c r="EC1045" s="39"/>
      <c r="ED1045" s="39"/>
      <c r="EE1045" s="39"/>
      <c r="EF1045" s="39"/>
      <c r="EG1045" s="39"/>
      <c r="EH1045" s="39"/>
      <c r="EI1045" s="39"/>
      <c r="EJ1045" s="39"/>
      <c r="EK1045" s="39"/>
      <c r="EL1045" s="39"/>
      <c r="EM1045" s="39"/>
      <c r="EN1045" s="39"/>
      <c r="EO1045" s="39"/>
      <c r="EP1045" s="39"/>
      <c r="EQ1045" s="39"/>
      <c r="ER1045" s="39"/>
      <c r="ES1045" s="39"/>
      <c r="ET1045" s="39"/>
      <c r="EU1045" s="39"/>
      <c r="EV1045" s="39"/>
      <c r="EW1045" s="39"/>
      <c r="EX1045" s="39"/>
      <c r="EY1045" s="39"/>
      <c r="EZ1045" s="39"/>
      <c r="FA1045" s="39"/>
      <c r="FB1045" s="39"/>
      <c r="FC1045" s="39"/>
      <c r="FD1045" s="39"/>
      <c r="FE1045" s="39"/>
      <c r="FF1045" s="39"/>
      <c r="FG1045" s="39"/>
      <c r="FH1045" s="39"/>
      <c r="FI1045" s="39"/>
      <c r="FJ1045" s="39"/>
      <c r="FK1045" s="39"/>
      <c r="FL1045" s="39"/>
      <c r="FM1045" s="39"/>
      <c r="FN1045" s="39"/>
      <c r="FO1045" s="39"/>
      <c r="FP1045" s="39"/>
      <c r="FQ1045" s="39"/>
      <c r="FR1045" s="39"/>
      <c r="FS1045" s="39"/>
      <c r="FT1045" s="39"/>
      <c r="FU1045" s="39"/>
      <c r="FV1045" s="39"/>
      <c r="FW1045" s="39"/>
      <c r="FX1045" s="39"/>
      <c r="FY1045" s="39"/>
      <c r="FZ1045" s="39"/>
      <c r="GA1045" s="39"/>
      <c r="GB1045" s="39"/>
      <c r="GC1045" s="39"/>
      <c r="GD1045" s="39"/>
      <c r="GE1045" s="39"/>
      <c r="GF1045" s="39"/>
      <c r="GG1045" s="39"/>
      <c r="GH1045" s="39"/>
      <c r="GI1045" s="39"/>
      <c r="GJ1045" s="39"/>
      <c r="GK1045" s="39"/>
      <c r="GL1045" s="39"/>
      <c r="GM1045" s="39"/>
      <c r="GN1045" s="39"/>
      <c r="GO1045" s="39"/>
      <c r="GP1045" s="39"/>
      <c r="GQ1045" s="39"/>
      <c r="GR1045" s="39"/>
      <c r="GS1045" s="39"/>
      <c r="GT1045" s="39"/>
      <c r="GU1045" s="39"/>
      <c r="GV1045" s="39"/>
      <c r="GW1045" s="39"/>
      <c r="GX1045" s="39"/>
      <c r="GY1045" s="39"/>
      <c r="GZ1045" s="39"/>
      <c r="HA1045" s="39"/>
      <c r="HB1045" s="39"/>
      <c r="HC1045" s="39"/>
      <c r="HD1045" s="39"/>
      <c r="HE1045" s="39"/>
      <c r="HF1045" s="39"/>
      <c r="HG1045" s="39"/>
      <c r="HH1045" s="39"/>
      <c r="HI1045" s="39"/>
      <c r="HJ1045" s="39"/>
      <c r="HK1045" s="39"/>
      <c r="HL1045" s="39"/>
      <c r="HM1045" s="39"/>
      <c r="HN1045" s="39"/>
      <c r="HO1045" s="39"/>
      <c r="HP1045" s="39"/>
      <c r="HQ1045" s="39"/>
      <c r="HR1045" s="39"/>
      <c r="HS1045" s="39"/>
      <c r="HT1045" s="39"/>
      <c r="HU1045" s="39"/>
      <c r="HV1045" s="39"/>
      <c r="HW1045" s="39"/>
      <c r="HX1045" s="39"/>
      <c r="HY1045" s="39"/>
      <c r="HZ1045" s="39"/>
      <c r="IA1045" s="39"/>
      <c r="IB1045" s="44"/>
      <c r="IC1045" s="40"/>
      <c r="ID1045" s="40"/>
      <c r="IE1045" s="40"/>
      <c r="IF1045" s="40"/>
      <c r="IG1045" s="40"/>
      <c r="IH1045" s="40"/>
      <c r="II1045" s="40"/>
      <c r="IJ1045" s="40"/>
      <c r="IK1045" s="40"/>
      <c r="IL1045" s="40"/>
      <c r="IM1045" s="40"/>
      <c r="IN1045" s="40"/>
      <c r="IO1045" s="40"/>
      <c r="IP1045" s="40"/>
      <c r="IQ1045" s="40"/>
      <c r="IR1045" s="40"/>
      <c r="IS1045" s="40"/>
      <c r="IT1045" s="40"/>
      <c r="IU1045" s="40"/>
      <c r="IV1045" s="40"/>
    </row>
    <row r="1046" spans="2:256" s="33" customFormat="1" ht="110.25" x14ac:dyDescent="0.25">
      <c r="B1046" s="177"/>
      <c r="C1046" s="8">
        <f t="shared" si="1"/>
        <v>411</v>
      </c>
      <c r="D1046" s="13" t="s">
        <v>3172</v>
      </c>
      <c r="E1046" s="13" t="s">
        <v>1053</v>
      </c>
      <c r="F1046" s="13" t="s">
        <v>1054</v>
      </c>
      <c r="G1046" s="11" t="s">
        <v>4493</v>
      </c>
      <c r="H1046" s="10">
        <v>41953</v>
      </c>
      <c r="I1046" s="137">
        <v>120305</v>
      </c>
      <c r="J1046" s="80"/>
      <c r="K1046" s="9" t="s">
        <v>1055</v>
      </c>
      <c r="L1046" s="39"/>
      <c r="M1046" s="39"/>
      <c r="N1046" s="39"/>
      <c r="O1046" s="39"/>
      <c r="P1046" s="39"/>
      <c r="Q1046" s="39"/>
      <c r="R1046" s="39"/>
      <c r="S1046" s="39"/>
      <c r="T1046" s="39"/>
      <c r="U1046" s="39"/>
      <c r="V1046" s="39"/>
      <c r="W1046" s="39"/>
      <c r="X1046" s="39"/>
      <c r="Y1046" s="39"/>
      <c r="Z1046" s="39"/>
      <c r="AA1046" s="39"/>
      <c r="AB1046" s="39"/>
      <c r="AC1046" s="39"/>
      <c r="AD1046" s="39"/>
      <c r="AE1046" s="39"/>
      <c r="AF1046" s="39"/>
      <c r="AG1046" s="39"/>
      <c r="AH1046" s="39"/>
      <c r="AI1046" s="39"/>
      <c r="AJ1046" s="39"/>
      <c r="AK1046" s="39"/>
      <c r="AL1046" s="39"/>
      <c r="AM1046" s="39"/>
      <c r="AN1046" s="39"/>
      <c r="AO1046" s="39"/>
      <c r="AP1046" s="39"/>
      <c r="AQ1046" s="39"/>
      <c r="AR1046" s="39"/>
      <c r="AS1046" s="39"/>
      <c r="AT1046" s="39"/>
      <c r="AU1046" s="39"/>
      <c r="AV1046" s="39"/>
      <c r="AW1046" s="39"/>
      <c r="AX1046" s="39"/>
      <c r="AY1046" s="39"/>
      <c r="AZ1046" s="39"/>
      <c r="BA1046" s="39"/>
      <c r="BB1046" s="39"/>
      <c r="BC1046" s="39"/>
      <c r="BD1046" s="39"/>
      <c r="BE1046" s="39"/>
      <c r="BF1046" s="39"/>
      <c r="BG1046" s="39"/>
      <c r="BH1046" s="39"/>
      <c r="BI1046" s="39"/>
      <c r="BJ1046" s="39"/>
      <c r="BK1046" s="39"/>
      <c r="BL1046" s="39"/>
      <c r="BM1046" s="39"/>
      <c r="BN1046" s="39"/>
      <c r="BO1046" s="39"/>
      <c r="BP1046" s="39"/>
      <c r="BQ1046" s="39"/>
      <c r="BR1046" s="39"/>
      <c r="BS1046" s="39"/>
      <c r="BT1046" s="39"/>
      <c r="BU1046" s="39"/>
      <c r="BV1046" s="39"/>
      <c r="BW1046" s="39"/>
      <c r="BX1046" s="39"/>
      <c r="BY1046" s="39"/>
      <c r="BZ1046" s="39"/>
      <c r="CA1046" s="39"/>
      <c r="CB1046" s="39"/>
      <c r="CC1046" s="39"/>
      <c r="CD1046" s="39"/>
      <c r="CE1046" s="39"/>
      <c r="CF1046" s="39"/>
      <c r="CG1046" s="39"/>
      <c r="CH1046" s="39"/>
      <c r="CI1046" s="39"/>
      <c r="CJ1046" s="39"/>
      <c r="CK1046" s="39"/>
      <c r="CL1046" s="39"/>
      <c r="CM1046" s="39"/>
      <c r="CN1046" s="39"/>
      <c r="CO1046" s="39"/>
      <c r="CP1046" s="39"/>
      <c r="CQ1046" s="39"/>
      <c r="CR1046" s="39"/>
      <c r="CS1046" s="39"/>
      <c r="CT1046" s="39"/>
      <c r="CU1046" s="39"/>
      <c r="CV1046" s="39"/>
      <c r="CW1046" s="39"/>
      <c r="CX1046" s="39"/>
      <c r="CY1046" s="39"/>
      <c r="CZ1046" s="39"/>
      <c r="DA1046" s="39"/>
      <c r="DB1046" s="39"/>
      <c r="DC1046" s="39"/>
      <c r="DD1046" s="39"/>
      <c r="DE1046" s="39"/>
      <c r="DF1046" s="39"/>
      <c r="DG1046" s="39"/>
      <c r="DH1046" s="39"/>
      <c r="DI1046" s="39"/>
      <c r="DJ1046" s="39"/>
      <c r="DK1046" s="39"/>
      <c r="DL1046" s="39"/>
      <c r="DM1046" s="39"/>
      <c r="DN1046" s="39"/>
      <c r="DO1046" s="39"/>
      <c r="DP1046" s="39"/>
      <c r="DQ1046" s="39"/>
      <c r="DR1046" s="39"/>
      <c r="DS1046" s="39"/>
      <c r="DT1046" s="39"/>
      <c r="DU1046" s="39"/>
      <c r="DV1046" s="39"/>
      <c r="DW1046" s="39"/>
      <c r="DX1046" s="39"/>
      <c r="DY1046" s="39"/>
      <c r="DZ1046" s="39"/>
      <c r="EA1046" s="39"/>
      <c r="EB1046" s="39"/>
      <c r="EC1046" s="39"/>
      <c r="ED1046" s="39"/>
      <c r="EE1046" s="39"/>
      <c r="EF1046" s="39"/>
      <c r="EG1046" s="39"/>
      <c r="EH1046" s="39"/>
      <c r="EI1046" s="39"/>
      <c r="EJ1046" s="39"/>
      <c r="EK1046" s="39"/>
      <c r="EL1046" s="39"/>
      <c r="EM1046" s="39"/>
      <c r="EN1046" s="39"/>
      <c r="EO1046" s="39"/>
      <c r="EP1046" s="39"/>
      <c r="EQ1046" s="39"/>
      <c r="ER1046" s="39"/>
      <c r="ES1046" s="39"/>
      <c r="ET1046" s="39"/>
      <c r="EU1046" s="39"/>
      <c r="EV1046" s="39"/>
      <c r="EW1046" s="39"/>
      <c r="EX1046" s="39"/>
      <c r="EY1046" s="39"/>
      <c r="EZ1046" s="39"/>
      <c r="FA1046" s="39"/>
      <c r="FB1046" s="39"/>
      <c r="FC1046" s="39"/>
      <c r="FD1046" s="39"/>
      <c r="FE1046" s="39"/>
      <c r="FF1046" s="39"/>
      <c r="FG1046" s="39"/>
      <c r="FH1046" s="39"/>
      <c r="FI1046" s="39"/>
      <c r="FJ1046" s="39"/>
      <c r="FK1046" s="39"/>
      <c r="FL1046" s="39"/>
      <c r="FM1046" s="39"/>
      <c r="FN1046" s="39"/>
      <c r="FO1046" s="39"/>
      <c r="FP1046" s="39"/>
      <c r="FQ1046" s="39"/>
      <c r="FR1046" s="39"/>
      <c r="FS1046" s="39"/>
      <c r="FT1046" s="39"/>
      <c r="FU1046" s="39"/>
      <c r="FV1046" s="39"/>
      <c r="FW1046" s="39"/>
      <c r="FX1046" s="39"/>
      <c r="FY1046" s="39"/>
      <c r="FZ1046" s="39"/>
      <c r="GA1046" s="39"/>
      <c r="GB1046" s="39"/>
      <c r="GC1046" s="39"/>
      <c r="GD1046" s="39"/>
      <c r="GE1046" s="39"/>
      <c r="GF1046" s="39"/>
      <c r="GG1046" s="39"/>
      <c r="GH1046" s="39"/>
      <c r="GI1046" s="39"/>
      <c r="GJ1046" s="39"/>
      <c r="GK1046" s="39"/>
      <c r="GL1046" s="39"/>
      <c r="GM1046" s="39"/>
      <c r="GN1046" s="39"/>
      <c r="GO1046" s="39"/>
      <c r="GP1046" s="39"/>
      <c r="GQ1046" s="39"/>
      <c r="GR1046" s="39"/>
      <c r="GS1046" s="39"/>
      <c r="GT1046" s="39"/>
      <c r="GU1046" s="39"/>
      <c r="GV1046" s="39"/>
      <c r="GW1046" s="39"/>
      <c r="GX1046" s="39"/>
      <c r="GY1046" s="39"/>
      <c r="GZ1046" s="39"/>
      <c r="HA1046" s="39"/>
      <c r="HB1046" s="39"/>
      <c r="HC1046" s="39"/>
      <c r="HD1046" s="39"/>
      <c r="HE1046" s="39"/>
      <c r="HF1046" s="39"/>
      <c r="HG1046" s="39"/>
      <c r="HH1046" s="39"/>
      <c r="HI1046" s="39"/>
      <c r="HJ1046" s="39"/>
      <c r="HK1046" s="39"/>
      <c r="HL1046" s="39"/>
      <c r="HM1046" s="39"/>
      <c r="HN1046" s="39"/>
      <c r="HO1046" s="39"/>
      <c r="HP1046" s="39"/>
      <c r="HQ1046" s="39"/>
      <c r="HR1046" s="39"/>
      <c r="HS1046" s="39"/>
      <c r="HT1046" s="39"/>
      <c r="HU1046" s="39"/>
      <c r="HV1046" s="39"/>
      <c r="HW1046" s="39"/>
      <c r="HX1046" s="39"/>
      <c r="HY1046" s="39"/>
      <c r="HZ1046" s="39"/>
      <c r="IA1046" s="39"/>
      <c r="IB1046" s="44"/>
      <c r="IC1046" s="40"/>
      <c r="ID1046" s="40"/>
      <c r="IE1046" s="40"/>
      <c r="IF1046" s="40"/>
      <c r="IG1046" s="40"/>
      <c r="IH1046" s="40"/>
      <c r="II1046" s="40"/>
      <c r="IJ1046" s="40"/>
      <c r="IK1046" s="40"/>
      <c r="IL1046" s="40"/>
      <c r="IM1046" s="40"/>
      <c r="IN1046" s="40"/>
      <c r="IO1046" s="40"/>
      <c r="IP1046" s="40"/>
      <c r="IQ1046" s="40"/>
      <c r="IR1046" s="40"/>
      <c r="IS1046" s="40"/>
      <c r="IT1046" s="40"/>
      <c r="IU1046" s="40"/>
      <c r="IV1046" s="40"/>
    </row>
    <row r="1047" spans="2:256" s="33" customFormat="1" ht="78.75" x14ac:dyDescent="0.25">
      <c r="B1047" s="177"/>
      <c r="C1047" s="8">
        <f t="shared" si="1"/>
        <v>412</v>
      </c>
      <c r="D1047" s="13" t="s">
        <v>3173</v>
      </c>
      <c r="E1047" s="4" t="s">
        <v>1056</v>
      </c>
      <c r="F1047" s="4" t="s">
        <v>1057</v>
      </c>
      <c r="G1047" s="11" t="s">
        <v>4494</v>
      </c>
      <c r="H1047" s="10">
        <v>42034</v>
      </c>
      <c r="I1047" s="137">
        <v>684957</v>
      </c>
      <c r="J1047" s="80"/>
      <c r="K1047" s="9" t="s">
        <v>1058</v>
      </c>
      <c r="L1047" s="39"/>
      <c r="M1047" s="39"/>
      <c r="N1047" s="39"/>
      <c r="O1047" s="39"/>
      <c r="P1047" s="39"/>
      <c r="Q1047" s="39"/>
      <c r="R1047" s="39"/>
      <c r="S1047" s="39"/>
      <c r="T1047" s="39"/>
      <c r="U1047" s="39"/>
      <c r="V1047" s="39"/>
      <c r="W1047" s="39"/>
      <c r="X1047" s="39"/>
      <c r="Y1047" s="39"/>
      <c r="Z1047" s="39"/>
      <c r="AA1047" s="39"/>
      <c r="AB1047" s="39"/>
      <c r="AC1047" s="39"/>
      <c r="AD1047" s="39"/>
      <c r="AE1047" s="39"/>
      <c r="AF1047" s="39"/>
      <c r="AG1047" s="39"/>
      <c r="AH1047" s="39"/>
      <c r="AI1047" s="39"/>
      <c r="AJ1047" s="39"/>
      <c r="AK1047" s="39"/>
      <c r="AL1047" s="39"/>
      <c r="AM1047" s="39"/>
      <c r="AN1047" s="39"/>
      <c r="AO1047" s="39"/>
      <c r="AP1047" s="39"/>
      <c r="AQ1047" s="39"/>
      <c r="AR1047" s="39"/>
      <c r="AS1047" s="39"/>
      <c r="AT1047" s="39"/>
      <c r="AU1047" s="39"/>
      <c r="AV1047" s="39"/>
      <c r="AW1047" s="39"/>
      <c r="AX1047" s="39"/>
      <c r="AY1047" s="39"/>
      <c r="AZ1047" s="39"/>
      <c r="BA1047" s="39"/>
      <c r="BB1047" s="39"/>
      <c r="BC1047" s="39"/>
      <c r="BD1047" s="39"/>
      <c r="BE1047" s="39"/>
      <c r="BF1047" s="39"/>
      <c r="BG1047" s="39"/>
      <c r="BH1047" s="39"/>
      <c r="BI1047" s="39"/>
      <c r="BJ1047" s="39"/>
      <c r="BK1047" s="39"/>
      <c r="BL1047" s="39"/>
      <c r="BM1047" s="39"/>
      <c r="BN1047" s="39"/>
      <c r="BO1047" s="39"/>
      <c r="BP1047" s="39"/>
      <c r="BQ1047" s="39"/>
      <c r="BR1047" s="39"/>
      <c r="BS1047" s="39"/>
      <c r="BT1047" s="39"/>
      <c r="BU1047" s="39"/>
      <c r="BV1047" s="39"/>
      <c r="BW1047" s="39"/>
      <c r="BX1047" s="39"/>
      <c r="BY1047" s="39"/>
      <c r="BZ1047" s="39"/>
      <c r="CA1047" s="39"/>
      <c r="CB1047" s="39"/>
      <c r="CC1047" s="39"/>
      <c r="CD1047" s="39"/>
      <c r="CE1047" s="39"/>
      <c r="CF1047" s="39"/>
      <c r="CG1047" s="39"/>
      <c r="CH1047" s="39"/>
      <c r="CI1047" s="39"/>
      <c r="CJ1047" s="39"/>
      <c r="CK1047" s="39"/>
      <c r="CL1047" s="39"/>
      <c r="CM1047" s="39"/>
      <c r="CN1047" s="39"/>
      <c r="CO1047" s="39"/>
      <c r="CP1047" s="39"/>
      <c r="CQ1047" s="39"/>
      <c r="CR1047" s="39"/>
      <c r="CS1047" s="39"/>
      <c r="CT1047" s="39"/>
      <c r="CU1047" s="39"/>
      <c r="CV1047" s="39"/>
      <c r="CW1047" s="39"/>
      <c r="CX1047" s="39"/>
      <c r="CY1047" s="39"/>
      <c r="CZ1047" s="39"/>
      <c r="DA1047" s="39"/>
      <c r="DB1047" s="39"/>
      <c r="DC1047" s="39"/>
      <c r="DD1047" s="39"/>
      <c r="DE1047" s="39"/>
      <c r="DF1047" s="39"/>
      <c r="DG1047" s="39"/>
      <c r="DH1047" s="39"/>
      <c r="DI1047" s="39"/>
      <c r="DJ1047" s="39"/>
      <c r="DK1047" s="39"/>
      <c r="DL1047" s="39"/>
      <c r="DM1047" s="39"/>
      <c r="DN1047" s="39"/>
      <c r="DO1047" s="39"/>
      <c r="DP1047" s="39"/>
      <c r="DQ1047" s="39"/>
      <c r="DR1047" s="39"/>
      <c r="DS1047" s="39"/>
      <c r="DT1047" s="39"/>
      <c r="DU1047" s="39"/>
      <c r="DV1047" s="39"/>
      <c r="DW1047" s="39"/>
      <c r="DX1047" s="39"/>
      <c r="DY1047" s="39"/>
      <c r="DZ1047" s="39"/>
      <c r="EA1047" s="39"/>
      <c r="EB1047" s="39"/>
      <c r="EC1047" s="39"/>
      <c r="ED1047" s="39"/>
      <c r="EE1047" s="39"/>
      <c r="EF1047" s="39"/>
      <c r="EG1047" s="39"/>
      <c r="EH1047" s="39"/>
      <c r="EI1047" s="39"/>
      <c r="EJ1047" s="39"/>
      <c r="EK1047" s="39"/>
      <c r="EL1047" s="39"/>
      <c r="EM1047" s="39"/>
      <c r="EN1047" s="39"/>
      <c r="EO1047" s="39"/>
      <c r="EP1047" s="39"/>
      <c r="EQ1047" s="39"/>
      <c r="ER1047" s="39"/>
      <c r="ES1047" s="39"/>
      <c r="ET1047" s="39"/>
      <c r="EU1047" s="39"/>
      <c r="EV1047" s="39"/>
      <c r="EW1047" s="39"/>
      <c r="EX1047" s="39"/>
      <c r="EY1047" s="39"/>
      <c r="EZ1047" s="39"/>
      <c r="FA1047" s="39"/>
      <c r="FB1047" s="39"/>
      <c r="FC1047" s="39"/>
      <c r="FD1047" s="39"/>
      <c r="FE1047" s="39"/>
      <c r="FF1047" s="39"/>
      <c r="FG1047" s="39"/>
      <c r="FH1047" s="39"/>
      <c r="FI1047" s="39"/>
      <c r="FJ1047" s="39"/>
      <c r="FK1047" s="39"/>
      <c r="FL1047" s="39"/>
      <c r="FM1047" s="39"/>
      <c r="FN1047" s="39"/>
      <c r="FO1047" s="39"/>
      <c r="FP1047" s="39"/>
      <c r="FQ1047" s="39"/>
      <c r="FR1047" s="39"/>
      <c r="FS1047" s="39"/>
      <c r="FT1047" s="39"/>
      <c r="FU1047" s="39"/>
      <c r="FV1047" s="39"/>
      <c r="FW1047" s="39"/>
      <c r="FX1047" s="39"/>
      <c r="FY1047" s="39"/>
      <c r="FZ1047" s="39"/>
      <c r="GA1047" s="39"/>
      <c r="GB1047" s="39"/>
      <c r="GC1047" s="39"/>
      <c r="GD1047" s="39"/>
      <c r="GE1047" s="39"/>
      <c r="GF1047" s="39"/>
      <c r="GG1047" s="39"/>
      <c r="GH1047" s="39"/>
      <c r="GI1047" s="39"/>
      <c r="GJ1047" s="39"/>
      <c r="GK1047" s="39"/>
      <c r="GL1047" s="39"/>
      <c r="GM1047" s="39"/>
      <c r="GN1047" s="39"/>
      <c r="GO1047" s="39"/>
      <c r="GP1047" s="39"/>
      <c r="GQ1047" s="39"/>
      <c r="GR1047" s="39"/>
      <c r="GS1047" s="39"/>
      <c r="GT1047" s="39"/>
      <c r="GU1047" s="39"/>
      <c r="GV1047" s="39"/>
      <c r="GW1047" s="39"/>
      <c r="GX1047" s="39"/>
      <c r="GY1047" s="39"/>
      <c r="GZ1047" s="39"/>
      <c r="HA1047" s="39"/>
      <c r="HB1047" s="39"/>
      <c r="HC1047" s="39"/>
      <c r="HD1047" s="39"/>
      <c r="HE1047" s="39"/>
      <c r="HF1047" s="39"/>
      <c r="HG1047" s="39"/>
      <c r="HH1047" s="39"/>
      <c r="HI1047" s="39"/>
      <c r="HJ1047" s="39"/>
      <c r="HK1047" s="39"/>
      <c r="HL1047" s="39"/>
      <c r="HM1047" s="39"/>
      <c r="HN1047" s="39"/>
      <c r="HO1047" s="39"/>
      <c r="HP1047" s="39"/>
      <c r="HQ1047" s="39"/>
      <c r="HR1047" s="39"/>
      <c r="HS1047" s="39"/>
      <c r="HT1047" s="39"/>
      <c r="HU1047" s="39"/>
      <c r="HV1047" s="39"/>
      <c r="HW1047" s="39"/>
      <c r="HX1047" s="39"/>
      <c r="HY1047" s="39"/>
      <c r="HZ1047" s="39"/>
      <c r="IA1047" s="39"/>
      <c r="IB1047" s="44"/>
      <c r="IC1047" s="40"/>
      <c r="ID1047" s="40"/>
      <c r="IE1047" s="40"/>
      <c r="IF1047" s="40"/>
      <c r="IG1047" s="40"/>
      <c r="IH1047" s="40"/>
      <c r="II1047" s="40"/>
      <c r="IJ1047" s="40"/>
      <c r="IK1047" s="40"/>
      <c r="IL1047" s="40"/>
      <c r="IM1047" s="40"/>
      <c r="IN1047" s="40"/>
      <c r="IO1047" s="40"/>
      <c r="IP1047" s="40"/>
      <c r="IQ1047" s="40"/>
      <c r="IR1047" s="40"/>
      <c r="IS1047" s="40"/>
      <c r="IT1047" s="40"/>
      <c r="IU1047" s="40"/>
      <c r="IV1047" s="40"/>
    </row>
    <row r="1048" spans="2:256" s="33" customFormat="1" ht="78.75" x14ac:dyDescent="0.25">
      <c r="B1048" s="177"/>
      <c r="C1048" s="8">
        <f t="shared" si="1"/>
        <v>413</v>
      </c>
      <c r="D1048" s="13" t="s">
        <v>3173</v>
      </c>
      <c r="E1048" s="4" t="s">
        <v>1056</v>
      </c>
      <c r="F1048" s="4" t="s">
        <v>1059</v>
      </c>
      <c r="G1048" s="11" t="s">
        <v>4321</v>
      </c>
      <c r="H1048" s="10">
        <v>41465</v>
      </c>
      <c r="I1048" s="137">
        <v>305037</v>
      </c>
      <c r="J1048" s="80"/>
      <c r="K1048" s="9" t="s">
        <v>1060</v>
      </c>
      <c r="L1048" s="39"/>
      <c r="M1048" s="39"/>
      <c r="N1048" s="39"/>
      <c r="O1048" s="39"/>
      <c r="P1048" s="39"/>
      <c r="Q1048" s="39"/>
      <c r="R1048" s="39"/>
      <c r="S1048" s="39"/>
      <c r="T1048" s="39"/>
      <c r="U1048" s="39"/>
      <c r="V1048" s="39"/>
      <c r="W1048" s="39"/>
      <c r="X1048" s="39"/>
      <c r="Y1048" s="39"/>
      <c r="Z1048" s="39"/>
      <c r="AA1048" s="39"/>
      <c r="AB1048" s="39"/>
      <c r="AC1048" s="39"/>
      <c r="AD1048" s="39"/>
      <c r="AE1048" s="39"/>
      <c r="AF1048" s="39"/>
      <c r="AG1048" s="39"/>
      <c r="AH1048" s="39"/>
      <c r="AI1048" s="39"/>
      <c r="AJ1048" s="39"/>
      <c r="AK1048" s="39"/>
      <c r="AL1048" s="39"/>
      <c r="AM1048" s="39"/>
      <c r="AN1048" s="39"/>
      <c r="AO1048" s="39"/>
      <c r="AP1048" s="39"/>
      <c r="AQ1048" s="39"/>
      <c r="AR1048" s="39"/>
      <c r="AS1048" s="39"/>
      <c r="AT1048" s="39"/>
      <c r="AU1048" s="39"/>
      <c r="AV1048" s="39"/>
      <c r="AW1048" s="39"/>
      <c r="AX1048" s="39"/>
      <c r="AY1048" s="39"/>
      <c r="AZ1048" s="39"/>
      <c r="BA1048" s="39"/>
      <c r="BB1048" s="39"/>
      <c r="BC1048" s="39"/>
      <c r="BD1048" s="39"/>
      <c r="BE1048" s="39"/>
      <c r="BF1048" s="39"/>
      <c r="BG1048" s="39"/>
      <c r="BH1048" s="39"/>
      <c r="BI1048" s="39"/>
      <c r="BJ1048" s="39"/>
      <c r="BK1048" s="39"/>
      <c r="BL1048" s="39"/>
      <c r="BM1048" s="39"/>
      <c r="BN1048" s="39"/>
      <c r="BO1048" s="39"/>
      <c r="BP1048" s="39"/>
      <c r="BQ1048" s="39"/>
      <c r="BR1048" s="39"/>
      <c r="BS1048" s="39"/>
      <c r="BT1048" s="39"/>
      <c r="BU1048" s="39"/>
      <c r="BV1048" s="39"/>
      <c r="BW1048" s="39"/>
      <c r="BX1048" s="39"/>
      <c r="BY1048" s="39"/>
      <c r="BZ1048" s="39"/>
      <c r="CA1048" s="39"/>
      <c r="CB1048" s="39"/>
      <c r="CC1048" s="39"/>
      <c r="CD1048" s="39"/>
      <c r="CE1048" s="39"/>
      <c r="CF1048" s="39"/>
      <c r="CG1048" s="39"/>
      <c r="CH1048" s="39"/>
      <c r="CI1048" s="39"/>
      <c r="CJ1048" s="39"/>
      <c r="CK1048" s="39"/>
      <c r="CL1048" s="39"/>
      <c r="CM1048" s="39"/>
      <c r="CN1048" s="39"/>
      <c r="CO1048" s="39"/>
      <c r="CP1048" s="39"/>
      <c r="CQ1048" s="39"/>
      <c r="CR1048" s="39"/>
      <c r="CS1048" s="39"/>
      <c r="CT1048" s="39"/>
      <c r="CU1048" s="39"/>
      <c r="CV1048" s="39"/>
      <c r="CW1048" s="39"/>
      <c r="CX1048" s="39"/>
      <c r="CY1048" s="39"/>
      <c r="CZ1048" s="39"/>
      <c r="DA1048" s="39"/>
      <c r="DB1048" s="39"/>
      <c r="DC1048" s="39"/>
      <c r="DD1048" s="39"/>
      <c r="DE1048" s="39"/>
      <c r="DF1048" s="39"/>
      <c r="DG1048" s="39"/>
      <c r="DH1048" s="39"/>
      <c r="DI1048" s="39"/>
      <c r="DJ1048" s="39"/>
      <c r="DK1048" s="39"/>
      <c r="DL1048" s="39"/>
      <c r="DM1048" s="39"/>
      <c r="DN1048" s="39"/>
      <c r="DO1048" s="39"/>
      <c r="DP1048" s="39"/>
      <c r="DQ1048" s="39"/>
      <c r="DR1048" s="39"/>
      <c r="DS1048" s="39"/>
      <c r="DT1048" s="39"/>
      <c r="DU1048" s="39"/>
      <c r="DV1048" s="39"/>
      <c r="DW1048" s="39"/>
      <c r="DX1048" s="39"/>
      <c r="DY1048" s="39"/>
      <c r="DZ1048" s="39"/>
      <c r="EA1048" s="39"/>
      <c r="EB1048" s="39"/>
      <c r="EC1048" s="39"/>
      <c r="ED1048" s="39"/>
      <c r="EE1048" s="39"/>
      <c r="EF1048" s="39"/>
      <c r="EG1048" s="39"/>
      <c r="EH1048" s="39"/>
      <c r="EI1048" s="39"/>
      <c r="EJ1048" s="39"/>
      <c r="EK1048" s="39"/>
      <c r="EL1048" s="39"/>
      <c r="EM1048" s="39"/>
      <c r="EN1048" s="39"/>
      <c r="EO1048" s="39"/>
      <c r="EP1048" s="39"/>
      <c r="EQ1048" s="39"/>
      <c r="ER1048" s="39"/>
      <c r="ES1048" s="39"/>
      <c r="ET1048" s="39"/>
      <c r="EU1048" s="39"/>
      <c r="EV1048" s="39"/>
      <c r="EW1048" s="39"/>
      <c r="EX1048" s="39"/>
      <c r="EY1048" s="39"/>
      <c r="EZ1048" s="39"/>
      <c r="FA1048" s="39"/>
      <c r="FB1048" s="39"/>
      <c r="FC1048" s="39"/>
      <c r="FD1048" s="39"/>
      <c r="FE1048" s="39"/>
      <c r="FF1048" s="39"/>
      <c r="FG1048" s="39"/>
      <c r="FH1048" s="39"/>
      <c r="FI1048" s="39"/>
      <c r="FJ1048" s="39"/>
      <c r="FK1048" s="39"/>
      <c r="FL1048" s="39"/>
      <c r="FM1048" s="39"/>
      <c r="FN1048" s="39"/>
      <c r="FO1048" s="39"/>
      <c r="FP1048" s="39"/>
      <c r="FQ1048" s="39"/>
      <c r="FR1048" s="39"/>
      <c r="FS1048" s="39"/>
      <c r="FT1048" s="39"/>
      <c r="FU1048" s="39"/>
      <c r="FV1048" s="39"/>
      <c r="FW1048" s="39"/>
      <c r="FX1048" s="39"/>
      <c r="FY1048" s="39"/>
      <c r="FZ1048" s="39"/>
      <c r="GA1048" s="39"/>
      <c r="GB1048" s="39"/>
      <c r="GC1048" s="39"/>
      <c r="GD1048" s="39"/>
      <c r="GE1048" s="39"/>
      <c r="GF1048" s="39"/>
      <c r="GG1048" s="39"/>
      <c r="GH1048" s="39"/>
      <c r="GI1048" s="39"/>
      <c r="GJ1048" s="39"/>
      <c r="GK1048" s="39"/>
      <c r="GL1048" s="39"/>
      <c r="GM1048" s="39"/>
      <c r="GN1048" s="39"/>
      <c r="GO1048" s="39"/>
      <c r="GP1048" s="39"/>
      <c r="GQ1048" s="39"/>
      <c r="GR1048" s="39"/>
      <c r="GS1048" s="39"/>
      <c r="GT1048" s="39"/>
      <c r="GU1048" s="39"/>
      <c r="GV1048" s="39"/>
      <c r="GW1048" s="39"/>
      <c r="GX1048" s="39"/>
      <c r="GY1048" s="39"/>
      <c r="GZ1048" s="39"/>
      <c r="HA1048" s="39"/>
      <c r="HB1048" s="39"/>
      <c r="HC1048" s="39"/>
      <c r="HD1048" s="39"/>
      <c r="HE1048" s="39"/>
      <c r="HF1048" s="39"/>
      <c r="HG1048" s="39"/>
      <c r="HH1048" s="39"/>
      <c r="HI1048" s="39"/>
      <c r="HJ1048" s="39"/>
      <c r="HK1048" s="39"/>
      <c r="HL1048" s="39"/>
      <c r="HM1048" s="39"/>
      <c r="HN1048" s="39"/>
      <c r="HO1048" s="39"/>
      <c r="HP1048" s="39"/>
      <c r="HQ1048" s="39"/>
      <c r="HR1048" s="39"/>
      <c r="HS1048" s="39"/>
      <c r="HT1048" s="39"/>
      <c r="HU1048" s="39"/>
      <c r="HV1048" s="39"/>
      <c r="HW1048" s="39"/>
      <c r="HX1048" s="39"/>
      <c r="HY1048" s="39"/>
      <c r="HZ1048" s="39"/>
      <c r="IA1048" s="39"/>
      <c r="IB1048" s="44"/>
      <c r="IC1048" s="40"/>
      <c r="ID1048" s="40"/>
      <c r="IE1048" s="40"/>
      <c r="IF1048" s="40"/>
      <c r="IG1048" s="40"/>
      <c r="IH1048" s="40"/>
      <c r="II1048" s="40"/>
      <c r="IJ1048" s="40"/>
      <c r="IK1048" s="40"/>
      <c r="IL1048" s="40"/>
      <c r="IM1048" s="40"/>
      <c r="IN1048" s="40"/>
      <c r="IO1048" s="40"/>
      <c r="IP1048" s="40"/>
      <c r="IQ1048" s="40"/>
      <c r="IR1048" s="40"/>
      <c r="IS1048" s="40"/>
      <c r="IT1048" s="40"/>
      <c r="IU1048" s="40"/>
      <c r="IV1048" s="40"/>
    </row>
    <row r="1049" spans="2:256" s="33" customFormat="1" ht="63" x14ac:dyDescent="0.25">
      <c r="B1049" s="177"/>
      <c r="C1049" s="8">
        <f t="shared" si="1"/>
        <v>414</v>
      </c>
      <c r="D1049" s="13" t="s">
        <v>3174</v>
      </c>
      <c r="E1049" s="13" t="s">
        <v>912</v>
      </c>
      <c r="F1049" s="13" t="s">
        <v>1061</v>
      </c>
      <c r="G1049" s="11" t="s">
        <v>4495</v>
      </c>
      <c r="H1049" s="10">
        <v>42048</v>
      </c>
      <c r="I1049" s="148">
        <f>278098+93305</f>
        <v>371403</v>
      </c>
      <c r="J1049" s="80"/>
      <c r="K1049" s="9" t="s">
        <v>1062</v>
      </c>
      <c r="L1049" s="39"/>
      <c r="M1049" s="39"/>
      <c r="N1049" s="39"/>
      <c r="O1049" s="39"/>
      <c r="P1049" s="39"/>
      <c r="Q1049" s="39"/>
      <c r="R1049" s="39"/>
      <c r="S1049" s="39"/>
      <c r="T1049" s="39"/>
      <c r="U1049" s="39"/>
      <c r="V1049" s="39"/>
      <c r="W1049" s="39"/>
      <c r="X1049" s="39"/>
      <c r="Y1049" s="39"/>
      <c r="Z1049" s="39"/>
      <c r="AA1049" s="39"/>
      <c r="AB1049" s="39"/>
      <c r="AC1049" s="39"/>
      <c r="AD1049" s="39"/>
      <c r="AE1049" s="39"/>
      <c r="AF1049" s="39"/>
      <c r="AG1049" s="39"/>
      <c r="AH1049" s="39"/>
      <c r="AI1049" s="39"/>
      <c r="AJ1049" s="39"/>
      <c r="AK1049" s="39"/>
      <c r="AL1049" s="39"/>
      <c r="AM1049" s="39"/>
      <c r="AN1049" s="39"/>
      <c r="AO1049" s="39"/>
      <c r="AP1049" s="39"/>
      <c r="AQ1049" s="39"/>
      <c r="AR1049" s="39"/>
      <c r="AS1049" s="39"/>
      <c r="AT1049" s="39"/>
      <c r="AU1049" s="39"/>
      <c r="AV1049" s="39"/>
      <c r="AW1049" s="39"/>
      <c r="AX1049" s="39"/>
      <c r="AY1049" s="39"/>
      <c r="AZ1049" s="39"/>
      <c r="BA1049" s="39"/>
      <c r="BB1049" s="39"/>
      <c r="BC1049" s="39"/>
      <c r="BD1049" s="39"/>
      <c r="BE1049" s="39"/>
      <c r="BF1049" s="39"/>
      <c r="BG1049" s="39"/>
      <c r="BH1049" s="39"/>
      <c r="BI1049" s="39"/>
      <c r="BJ1049" s="39"/>
      <c r="BK1049" s="39"/>
      <c r="BL1049" s="39"/>
      <c r="BM1049" s="39"/>
      <c r="BN1049" s="39"/>
      <c r="BO1049" s="39"/>
      <c r="BP1049" s="39"/>
      <c r="BQ1049" s="39"/>
      <c r="BR1049" s="39"/>
      <c r="BS1049" s="39"/>
      <c r="BT1049" s="39"/>
      <c r="BU1049" s="39"/>
      <c r="BV1049" s="39"/>
      <c r="BW1049" s="39"/>
      <c r="BX1049" s="39"/>
      <c r="BY1049" s="39"/>
      <c r="BZ1049" s="39"/>
      <c r="CA1049" s="39"/>
      <c r="CB1049" s="39"/>
      <c r="CC1049" s="39"/>
      <c r="CD1049" s="39"/>
      <c r="CE1049" s="39"/>
      <c r="CF1049" s="39"/>
      <c r="CG1049" s="39"/>
      <c r="CH1049" s="39"/>
      <c r="CI1049" s="39"/>
      <c r="CJ1049" s="39"/>
      <c r="CK1049" s="39"/>
      <c r="CL1049" s="39"/>
      <c r="CM1049" s="39"/>
      <c r="CN1049" s="39"/>
      <c r="CO1049" s="39"/>
      <c r="CP1049" s="39"/>
      <c r="CQ1049" s="39"/>
      <c r="CR1049" s="39"/>
      <c r="CS1049" s="39"/>
      <c r="CT1049" s="39"/>
      <c r="CU1049" s="39"/>
      <c r="CV1049" s="39"/>
      <c r="CW1049" s="39"/>
      <c r="CX1049" s="39"/>
      <c r="CY1049" s="39"/>
      <c r="CZ1049" s="39"/>
      <c r="DA1049" s="39"/>
      <c r="DB1049" s="39"/>
      <c r="DC1049" s="39"/>
      <c r="DD1049" s="39"/>
      <c r="DE1049" s="39"/>
      <c r="DF1049" s="39"/>
      <c r="DG1049" s="39"/>
      <c r="DH1049" s="39"/>
      <c r="DI1049" s="39"/>
      <c r="DJ1049" s="39"/>
      <c r="DK1049" s="39"/>
      <c r="DL1049" s="39"/>
      <c r="DM1049" s="39"/>
      <c r="DN1049" s="39"/>
      <c r="DO1049" s="39"/>
      <c r="DP1049" s="39"/>
      <c r="DQ1049" s="39"/>
      <c r="DR1049" s="39"/>
      <c r="DS1049" s="39"/>
      <c r="DT1049" s="39"/>
      <c r="DU1049" s="39"/>
      <c r="DV1049" s="39"/>
      <c r="DW1049" s="39"/>
      <c r="DX1049" s="39"/>
      <c r="DY1049" s="39"/>
      <c r="DZ1049" s="39"/>
      <c r="EA1049" s="39"/>
      <c r="EB1049" s="39"/>
      <c r="EC1049" s="39"/>
      <c r="ED1049" s="39"/>
      <c r="EE1049" s="39"/>
      <c r="EF1049" s="39"/>
      <c r="EG1049" s="39"/>
      <c r="EH1049" s="39"/>
      <c r="EI1049" s="39"/>
      <c r="EJ1049" s="39"/>
      <c r="EK1049" s="39"/>
      <c r="EL1049" s="39"/>
      <c r="EM1049" s="39"/>
      <c r="EN1049" s="39"/>
      <c r="EO1049" s="39"/>
      <c r="EP1049" s="39"/>
      <c r="EQ1049" s="39"/>
      <c r="ER1049" s="39"/>
      <c r="ES1049" s="39"/>
      <c r="ET1049" s="39"/>
      <c r="EU1049" s="39"/>
      <c r="EV1049" s="39"/>
      <c r="EW1049" s="39"/>
      <c r="EX1049" s="39"/>
      <c r="EY1049" s="39"/>
      <c r="EZ1049" s="39"/>
      <c r="FA1049" s="39"/>
      <c r="FB1049" s="39"/>
      <c r="FC1049" s="39"/>
      <c r="FD1049" s="39"/>
      <c r="FE1049" s="39"/>
      <c r="FF1049" s="39"/>
      <c r="FG1049" s="39"/>
      <c r="FH1049" s="39"/>
      <c r="FI1049" s="39"/>
      <c r="FJ1049" s="39"/>
      <c r="FK1049" s="39"/>
      <c r="FL1049" s="39"/>
      <c r="FM1049" s="39"/>
      <c r="FN1049" s="39"/>
      <c r="FO1049" s="39"/>
      <c r="FP1049" s="39"/>
      <c r="FQ1049" s="39"/>
      <c r="FR1049" s="39"/>
      <c r="FS1049" s="39"/>
      <c r="FT1049" s="39"/>
      <c r="FU1049" s="39"/>
      <c r="FV1049" s="39"/>
      <c r="FW1049" s="39"/>
      <c r="FX1049" s="39"/>
      <c r="FY1049" s="39"/>
      <c r="FZ1049" s="39"/>
      <c r="GA1049" s="39"/>
      <c r="GB1049" s="39"/>
      <c r="GC1049" s="39"/>
      <c r="GD1049" s="39"/>
      <c r="GE1049" s="39"/>
      <c r="GF1049" s="39"/>
      <c r="GG1049" s="39"/>
      <c r="GH1049" s="39"/>
      <c r="GI1049" s="39"/>
      <c r="GJ1049" s="39"/>
      <c r="GK1049" s="39"/>
      <c r="GL1049" s="39"/>
      <c r="GM1049" s="39"/>
      <c r="GN1049" s="39"/>
      <c r="GO1049" s="39"/>
      <c r="GP1049" s="39"/>
      <c r="GQ1049" s="39"/>
      <c r="GR1049" s="39"/>
      <c r="GS1049" s="39"/>
      <c r="GT1049" s="39"/>
      <c r="GU1049" s="39"/>
      <c r="GV1049" s="39"/>
      <c r="GW1049" s="39"/>
      <c r="GX1049" s="39"/>
      <c r="GY1049" s="39"/>
      <c r="GZ1049" s="39"/>
      <c r="HA1049" s="39"/>
      <c r="HB1049" s="39"/>
      <c r="HC1049" s="39"/>
      <c r="HD1049" s="39"/>
      <c r="HE1049" s="39"/>
      <c r="HF1049" s="39"/>
      <c r="HG1049" s="39"/>
      <c r="HH1049" s="39"/>
      <c r="HI1049" s="39"/>
      <c r="HJ1049" s="39"/>
      <c r="HK1049" s="39"/>
      <c r="HL1049" s="39"/>
      <c r="HM1049" s="39"/>
      <c r="HN1049" s="39"/>
      <c r="HO1049" s="39"/>
      <c r="HP1049" s="39"/>
      <c r="HQ1049" s="39"/>
      <c r="HR1049" s="39"/>
      <c r="HS1049" s="39"/>
      <c r="HT1049" s="39"/>
      <c r="HU1049" s="39"/>
      <c r="HV1049" s="39"/>
      <c r="HW1049" s="39"/>
      <c r="HX1049" s="39"/>
      <c r="HY1049" s="39"/>
      <c r="HZ1049" s="39"/>
      <c r="IA1049" s="39"/>
      <c r="IB1049" s="44"/>
      <c r="IC1049" s="40"/>
      <c r="ID1049" s="40"/>
      <c r="IE1049" s="40"/>
      <c r="IF1049" s="40"/>
      <c r="IG1049" s="40"/>
      <c r="IH1049" s="40"/>
      <c r="II1049" s="40"/>
      <c r="IJ1049" s="40"/>
      <c r="IK1049" s="40"/>
      <c r="IL1049" s="40"/>
      <c r="IM1049" s="40"/>
      <c r="IN1049" s="40"/>
      <c r="IO1049" s="40"/>
      <c r="IP1049" s="40"/>
      <c r="IQ1049" s="40"/>
      <c r="IR1049" s="40"/>
      <c r="IS1049" s="40"/>
      <c r="IT1049" s="40"/>
      <c r="IU1049" s="40"/>
      <c r="IV1049" s="40"/>
    </row>
    <row r="1050" spans="2:256" s="33" customFormat="1" ht="63" x14ac:dyDescent="0.25">
      <c r="B1050" s="177"/>
      <c r="C1050" s="8">
        <f t="shared" si="1"/>
        <v>415</v>
      </c>
      <c r="D1050" s="13" t="s">
        <v>3167</v>
      </c>
      <c r="E1050" s="77" t="s">
        <v>1063</v>
      </c>
      <c r="F1050" s="13" t="s">
        <v>1064</v>
      </c>
      <c r="G1050" s="11" t="s">
        <v>4323</v>
      </c>
      <c r="H1050" s="10">
        <v>42039</v>
      </c>
      <c r="I1050" s="143">
        <v>1196800.8899999999</v>
      </c>
      <c r="J1050" s="80"/>
      <c r="K1050" s="9" t="s">
        <v>1065</v>
      </c>
      <c r="L1050" s="39"/>
      <c r="M1050" s="39"/>
      <c r="N1050" s="39"/>
      <c r="O1050" s="39"/>
      <c r="P1050" s="39"/>
      <c r="Q1050" s="39"/>
      <c r="R1050" s="39"/>
      <c r="S1050" s="39"/>
      <c r="T1050" s="39"/>
      <c r="U1050" s="39"/>
      <c r="V1050" s="39"/>
      <c r="W1050" s="39"/>
      <c r="X1050" s="39"/>
      <c r="Y1050" s="39"/>
      <c r="Z1050" s="39"/>
      <c r="AA1050" s="39"/>
      <c r="AB1050" s="39"/>
      <c r="AC1050" s="39"/>
      <c r="AD1050" s="39"/>
      <c r="AE1050" s="39"/>
      <c r="AF1050" s="39"/>
      <c r="AG1050" s="39"/>
      <c r="AH1050" s="39"/>
      <c r="AI1050" s="39"/>
      <c r="AJ1050" s="39"/>
      <c r="AK1050" s="39"/>
      <c r="AL1050" s="39"/>
      <c r="AM1050" s="39"/>
      <c r="AN1050" s="39"/>
      <c r="AO1050" s="39"/>
      <c r="AP1050" s="39"/>
      <c r="AQ1050" s="39"/>
      <c r="AR1050" s="39"/>
      <c r="AS1050" s="39"/>
      <c r="AT1050" s="39"/>
      <c r="AU1050" s="39"/>
      <c r="AV1050" s="39"/>
      <c r="AW1050" s="39"/>
      <c r="AX1050" s="39"/>
      <c r="AY1050" s="39"/>
      <c r="AZ1050" s="39"/>
      <c r="BA1050" s="39"/>
      <c r="BB1050" s="39"/>
      <c r="BC1050" s="39"/>
      <c r="BD1050" s="39"/>
      <c r="BE1050" s="39"/>
      <c r="BF1050" s="39"/>
      <c r="BG1050" s="39"/>
      <c r="BH1050" s="39"/>
      <c r="BI1050" s="39"/>
      <c r="BJ1050" s="39"/>
      <c r="BK1050" s="39"/>
      <c r="BL1050" s="39"/>
      <c r="BM1050" s="39"/>
      <c r="BN1050" s="39"/>
      <c r="BO1050" s="39"/>
      <c r="BP1050" s="39"/>
      <c r="BQ1050" s="39"/>
      <c r="BR1050" s="39"/>
      <c r="BS1050" s="39"/>
      <c r="BT1050" s="39"/>
      <c r="BU1050" s="39"/>
      <c r="BV1050" s="39"/>
      <c r="BW1050" s="39"/>
      <c r="BX1050" s="39"/>
      <c r="BY1050" s="39"/>
      <c r="BZ1050" s="39"/>
      <c r="CA1050" s="39"/>
      <c r="CB1050" s="39"/>
      <c r="CC1050" s="39"/>
      <c r="CD1050" s="39"/>
      <c r="CE1050" s="39"/>
      <c r="CF1050" s="39"/>
      <c r="CG1050" s="39"/>
      <c r="CH1050" s="39"/>
      <c r="CI1050" s="39"/>
      <c r="CJ1050" s="39"/>
      <c r="CK1050" s="39"/>
      <c r="CL1050" s="39"/>
      <c r="CM1050" s="39"/>
      <c r="CN1050" s="39"/>
      <c r="CO1050" s="39"/>
      <c r="CP1050" s="39"/>
      <c r="CQ1050" s="39"/>
      <c r="CR1050" s="39"/>
      <c r="CS1050" s="39"/>
      <c r="CT1050" s="39"/>
      <c r="CU1050" s="39"/>
      <c r="CV1050" s="39"/>
      <c r="CW1050" s="39"/>
      <c r="CX1050" s="39"/>
      <c r="CY1050" s="39"/>
      <c r="CZ1050" s="39"/>
      <c r="DA1050" s="39"/>
      <c r="DB1050" s="39"/>
      <c r="DC1050" s="39"/>
      <c r="DD1050" s="39"/>
      <c r="DE1050" s="39"/>
      <c r="DF1050" s="39"/>
      <c r="DG1050" s="39"/>
      <c r="DH1050" s="39"/>
      <c r="DI1050" s="39"/>
      <c r="DJ1050" s="39"/>
      <c r="DK1050" s="39"/>
      <c r="DL1050" s="39"/>
      <c r="DM1050" s="39"/>
      <c r="DN1050" s="39"/>
      <c r="DO1050" s="39"/>
      <c r="DP1050" s="39"/>
      <c r="DQ1050" s="39"/>
      <c r="DR1050" s="39"/>
      <c r="DS1050" s="39"/>
      <c r="DT1050" s="39"/>
      <c r="DU1050" s="39"/>
      <c r="DV1050" s="39"/>
      <c r="DW1050" s="39"/>
      <c r="DX1050" s="39"/>
      <c r="DY1050" s="39"/>
      <c r="DZ1050" s="39"/>
      <c r="EA1050" s="39"/>
      <c r="EB1050" s="39"/>
      <c r="EC1050" s="39"/>
      <c r="ED1050" s="39"/>
      <c r="EE1050" s="39"/>
      <c r="EF1050" s="39"/>
      <c r="EG1050" s="39"/>
      <c r="EH1050" s="39"/>
      <c r="EI1050" s="39"/>
      <c r="EJ1050" s="39"/>
      <c r="EK1050" s="39"/>
      <c r="EL1050" s="39"/>
      <c r="EM1050" s="39"/>
      <c r="EN1050" s="39"/>
      <c r="EO1050" s="39"/>
      <c r="EP1050" s="39"/>
      <c r="EQ1050" s="39"/>
      <c r="ER1050" s="39"/>
      <c r="ES1050" s="39"/>
      <c r="ET1050" s="39"/>
      <c r="EU1050" s="39"/>
      <c r="EV1050" s="39"/>
      <c r="EW1050" s="39"/>
      <c r="EX1050" s="39"/>
      <c r="EY1050" s="39"/>
      <c r="EZ1050" s="39"/>
      <c r="FA1050" s="39"/>
      <c r="FB1050" s="39"/>
      <c r="FC1050" s="39"/>
      <c r="FD1050" s="39"/>
      <c r="FE1050" s="39"/>
      <c r="FF1050" s="39"/>
      <c r="FG1050" s="39"/>
      <c r="FH1050" s="39"/>
      <c r="FI1050" s="39"/>
      <c r="FJ1050" s="39"/>
      <c r="FK1050" s="39"/>
      <c r="FL1050" s="39"/>
      <c r="FM1050" s="39"/>
      <c r="FN1050" s="39"/>
      <c r="FO1050" s="39"/>
      <c r="FP1050" s="39"/>
      <c r="FQ1050" s="39"/>
      <c r="FR1050" s="39"/>
      <c r="FS1050" s="39"/>
      <c r="FT1050" s="39"/>
      <c r="FU1050" s="39"/>
      <c r="FV1050" s="39"/>
      <c r="FW1050" s="39"/>
      <c r="FX1050" s="39"/>
      <c r="FY1050" s="39"/>
      <c r="FZ1050" s="39"/>
      <c r="GA1050" s="39"/>
      <c r="GB1050" s="39"/>
      <c r="GC1050" s="39"/>
      <c r="GD1050" s="39"/>
      <c r="GE1050" s="39"/>
      <c r="GF1050" s="39"/>
      <c r="GG1050" s="39"/>
      <c r="GH1050" s="39"/>
      <c r="GI1050" s="39"/>
      <c r="GJ1050" s="39"/>
      <c r="GK1050" s="39"/>
      <c r="GL1050" s="39"/>
      <c r="GM1050" s="39"/>
      <c r="GN1050" s="39"/>
      <c r="GO1050" s="39"/>
      <c r="GP1050" s="39"/>
      <c r="GQ1050" s="39"/>
      <c r="GR1050" s="39"/>
      <c r="GS1050" s="39"/>
      <c r="GT1050" s="39"/>
      <c r="GU1050" s="39"/>
      <c r="GV1050" s="39"/>
      <c r="GW1050" s="39"/>
      <c r="GX1050" s="39"/>
      <c r="GY1050" s="39"/>
      <c r="GZ1050" s="39"/>
      <c r="HA1050" s="39"/>
      <c r="HB1050" s="39"/>
      <c r="HC1050" s="39"/>
      <c r="HD1050" s="39"/>
      <c r="HE1050" s="39"/>
      <c r="HF1050" s="39"/>
      <c r="HG1050" s="39"/>
      <c r="HH1050" s="39"/>
      <c r="HI1050" s="39"/>
      <c r="HJ1050" s="39"/>
      <c r="HK1050" s="39"/>
      <c r="HL1050" s="39"/>
      <c r="HM1050" s="39"/>
      <c r="HN1050" s="39"/>
      <c r="HO1050" s="39"/>
      <c r="HP1050" s="39"/>
      <c r="HQ1050" s="39"/>
      <c r="HR1050" s="39"/>
      <c r="HS1050" s="39"/>
      <c r="HT1050" s="39"/>
      <c r="HU1050" s="39"/>
      <c r="HV1050" s="39"/>
      <c r="HW1050" s="39"/>
      <c r="HX1050" s="39"/>
      <c r="HY1050" s="39"/>
      <c r="HZ1050" s="39"/>
      <c r="IA1050" s="39"/>
      <c r="IB1050" s="44"/>
      <c r="IC1050" s="40"/>
      <c r="ID1050" s="40"/>
      <c r="IE1050" s="40"/>
      <c r="IF1050" s="40"/>
      <c r="IG1050" s="40"/>
      <c r="IH1050" s="40"/>
      <c r="II1050" s="40"/>
      <c r="IJ1050" s="40"/>
      <c r="IK1050" s="40"/>
      <c r="IL1050" s="40"/>
      <c r="IM1050" s="40"/>
      <c r="IN1050" s="40"/>
      <c r="IO1050" s="40"/>
      <c r="IP1050" s="40"/>
      <c r="IQ1050" s="40"/>
      <c r="IR1050" s="40"/>
      <c r="IS1050" s="40"/>
      <c r="IT1050" s="40"/>
      <c r="IU1050" s="40"/>
      <c r="IV1050" s="40"/>
    </row>
    <row r="1051" spans="2:256" s="33" customFormat="1" ht="94.5" x14ac:dyDescent="0.25">
      <c r="B1051" s="177"/>
      <c r="C1051" s="8">
        <f t="shared" si="1"/>
        <v>416</v>
      </c>
      <c r="D1051" s="13" t="s">
        <v>3175</v>
      </c>
      <c r="E1051" s="77" t="s">
        <v>1066</v>
      </c>
      <c r="F1051" s="13" t="s">
        <v>1067</v>
      </c>
      <c r="G1051" s="4" t="s">
        <v>1068</v>
      </c>
      <c r="H1051" s="10">
        <v>42034</v>
      </c>
      <c r="I1051" s="144">
        <v>148862.79</v>
      </c>
      <c r="J1051" s="80"/>
      <c r="K1051" s="9" t="s">
        <v>4639</v>
      </c>
      <c r="L1051" s="39"/>
      <c r="M1051" s="39"/>
      <c r="N1051" s="39"/>
      <c r="O1051" s="39"/>
      <c r="P1051" s="39"/>
      <c r="Q1051" s="39"/>
      <c r="R1051" s="39"/>
      <c r="S1051" s="39"/>
      <c r="T1051" s="39"/>
      <c r="U1051" s="39"/>
      <c r="V1051" s="39"/>
      <c r="W1051" s="39"/>
      <c r="X1051" s="39"/>
      <c r="Y1051" s="39"/>
      <c r="Z1051" s="39"/>
      <c r="AA1051" s="39"/>
      <c r="AB1051" s="39"/>
      <c r="AC1051" s="39"/>
      <c r="AD1051" s="39"/>
      <c r="AE1051" s="39"/>
      <c r="AF1051" s="39"/>
      <c r="AG1051" s="39"/>
      <c r="AH1051" s="39"/>
      <c r="AI1051" s="39"/>
      <c r="AJ1051" s="39"/>
      <c r="AK1051" s="39"/>
      <c r="AL1051" s="39"/>
      <c r="AM1051" s="39"/>
      <c r="AN1051" s="39"/>
      <c r="AO1051" s="39"/>
      <c r="AP1051" s="39"/>
      <c r="AQ1051" s="39"/>
      <c r="AR1051" s="39"/>
      <c r="AS1051" s="39"/>
      <c r="AT1051" s="39"/>
      <c r="AU1051" s="39"/>
      <c r="AV1051" s="39"/>
      <c r="AW1051" s="39"/>
      <c r="AX1051" s="39"/>
      <c r="AY1051" s="39"/>
      <c r="AZ1051" s="39"/>
      <c r="BA1051" s="39"/>
      <c r="BB1051" s="39"/>
      <c r="BC1051" s="39"/>
      <c r="BD1051" s="39"/>
      <c r="BE1051" s="39"/>
      <c r="BF1051" s="39"/>
      <c r="BG1051" s="39"/>
      <c r="BH1051" s="39"/>
      <c r="BI1051" s="39"/>
      <c r="BJ1051" s="39"/>
      <c r="BK1051" s="39"/>
      <c r="BL1051" s="39"/>
      <c r="BM1051" s="39"/>
      <c r="BN1051" s="39"/>
      <c r="BO1051" s="39"/>
      <c r="BP1051" s="39"/>
      <c r="BQ1051" s="39"/>
      <c r="BR1051" s="39"/>
      <c r="BS1051" s="39"/>
      <c r="BT1051" s="39"/>
      <c r="BU1051" s="39"/>
      <c r="BV1051" s="39"/>
      <c r="BW1051" s="39"/>
      <c r="BX1051" s="39"/>
      <c r="BY1051" s="39"/>
      <c r="BZ1051" s="39"/>
      <c r="CA1051" s="39"/>
      <c r="CB1051" s="39"/>
      <c r="CC1051" s="39"/>
      <c r="CD1051" s="39"/>
      <c r="CE1051" s="39"/>
      <c r="CF1051" s="39"/>
      <c r="CG1051" s="39"/>
      <c r="CH1051" s="39"/>
      <c r="CI1051" s="39"/>
      <c r="CJ1051" s="39"/>
      <c r="CK1051" s="39"/>
      <c r="CL1051" s="39"/>
      <c r="CM1051" s="39"/>
      <c r="CN1051" s="39"/>
      <c r="CO1051" s="39"/>
      <c r="CP1051" s="39"/>
      <c r="CQ1051" s="39"/>
      <c r="CR1051" s="39"/>
      <c r="CS1051" s="39"/>
      <c r="CT1051" s="39"/>
      <c r="CU1051" s="39"/>
      <c r="CV1051" s="39"/>
      <c r="CW1051" s="39"/>
      <c r="CX1051" s="39"/>
      <c r="CY1051" s="39"/>
      <c r="CZ1051" s="39"/>
      <c r="DA1051" s="39"/>
      <c r="DB1051" s="39"/>
      <c r="DC1051" s="39"/>
      <c r="DD1051" s="39"/>
      <c r="DE1051" s="39"/>
      <c r="DF1051" s="39"/>
      <c r="DG1051" s="39"/>
      <c r="DH1051" s="39"/>
      <c r="DI1051" s="39"/>
      <c r="DJ1051" s="39"/>
      <c r="DK1051" s="39"/>
      <c r="DL1051" s="39"/>
      <c r="DM1051" s="39"/>
      <c r="DN1051" s="39"/>
      <c r="DO1051" s="39"/>
      <c r="DP1051" s="39"/>
      <c r="DQ1051" s="39"/>
      <c r="DR1051" s="39"/>
      <c r="DS1051" s="39"/>
      <c r="DT1051" s="39"/>
      <c r="DU1051" s="39"/>
      <c r="DV1051" s="39"/>
      <c r="DW1051" s="39"/>
      <c r="DX1051" s="39"/>
      <c r="DY1051" s="39"/>
      <c r="DZ1051" s="39"/>
      <c r="EA1051" s="39"/>
      <c r="EB1051" s="39"/>
      <c r="EC1051" s="39"/>
      <c r="ED1051" s="39"/>
      <c r="EE1051" s="39"/>
      <c r="EF1051" s="39"/>
      <c r="EG1051" s="39"/>
      <c r="EH1051" s="39"/>
      <c r="EI1051" s="39"/>
      <c r="EJ1051" s="39"/>
      <c r="EK1051" s="39"/>
      <c r="EL1051" s="39"/>
      <c r="EM1051" s="39"/>
      <c r="EN1051" s="39"/>
      <c r="EO1051" s="39"/>
      <c r="EP1051" s="39"/>
      <c r="EQ1051" s="39"/>
      <c r="ER1051" s="39"/>
      <c r="ES1051" s="39"/>
      <c r="ET1051" s="39"/>
      <c r="EU1051" s="39"/>
      <c r="EV1051" s="39"/>
      <c r="EW1051" s="39"/>
      <c r="EX1051" s="39"/>
      <c r="EY1051" s="39"/>
      <c r="EZ1051" s="39"/>
      <c r="FA1051" s="39"/>
      <c r="FB1051" s="39"/>
      <c r="FC1051" s="39"/>
      <c r="FD1051" s="39"/>
      <c r="FE1051" s="39"/>
      <c r="FF1051" s="39"/>
      <c r="FG1051" s="39"/>
      <c r="FH1051" s="39"/>
      <c r="FI1051" s="39"/>
      <c r="FJ1051" s="39"/>
      <c r="FK1051" s="39"/>
      <c r="FL1051" s="39"/>
      <c r="FM1051" s="39"/>
      <c r="FN1051" s="39"/>
      <c r="FO1051" s="39"/>
      <c r="FP1051" s="39"/>
      <c r="FQ1051" s="39"/>
      <c r="FR1051" s="39"/>
      <c r="FS1051" s="39"/>
      <c r="FT1051" s="39"/>
      <c r="FU1051" s="39"/>
      <c r="FV1051" s="39"/>
      <c r="FW1051" s="39"/>
      <c r="FX1051" s="39"/>
      <c r="FY1051" s="39"/>
      <c r="FZ1051" s="39"/>
      <c r="GA1051" s="39"/>
      <c r="GB1051" s="39"/>
      <c r="GC1051" s="39"/>
      <c r="GD1051" s="39"/>
      <c r="GE1051" s="39"/>
      <c r="GF1051" s="39"/>
      <c r="GG1051" s="39"/>
      <c r="GH1051" s="39"/>
      <c r="GI1051" s="39"/>
      <c r="GJ1051" s="39"/>
      <c r="GK1051" s="39"/>
      <c r="GL1051" s="39"/>
      <c r="GM1051" s="39"/>
      <c r="GN1051" s="39"/>
      <c r="GO1051" s="39"/>
      <c r="GP1051" s="39"/>
      <c r="GQ1051" s="39"/>
      <c r="GR1051" s="39"/>
      <c r="GS1051" s="39"/>
      <c r="GT1051" s="39"/>
      <c r="GU1051" s="39"/>
      <c r="GV1051" s="39"/>
      <c r="GW1051" s="39"/>
      <c r="GX1051" s="39"/>
      <c r="GY1051" s="39"/>
      <c r="GZ1051" s="39"/>
      <c r="HA1051" s="39"/>
      <c r="HB1051" s="39"/>
      <c r="HC1051" s="39"/>
      <c r="HD1051" s="39"/>
      <c r="HE1051" s="39"/>
      <c r="HF1051" s="39"/>
      <c r="HG1051" s="39"/>
      <c r="HH1051" s="39"/>
      <c r="HI1051" s="39"/>
      <c r="HJ1051" s="39"/>
      <c r="HK1051" s="39"/>
      <c r="HL1051" s="39"/>
      <c r="HM1051" s="39"/>
      <c r="HN1051" s="39"/>
      <c r="HO1051" s="39"/>
      <c r="HP1051" s="39"/>
      <c r="HQ1051" s="39"/>
      <c r="HR1051" s="39"/>
      <c r="HS1051" s="39"/>
      <c r="HT1051" s="39"/>
      <c r="HU1051" s="39"/>
      <c r="HV1051" s="39"/>
      <c r="HW1051" s="39"/>
      <c r="HX1051" s="39"/>
      <c r="HY1051" s="39"/>
      <c r="HZ1051" s="39"/>
      <c r="IA1051" s="39"/>
      <c r="IB1051" s="44"/>
      <c r="IC1051" s="40"/>
      <c r="ID1051" s="40"/>
      <c r="IE1051" s="40"/>
      <c r="IF1051" s="40"/>
      <c r="IG1051" s="40"/>
      <c r="IH1051" s="40"/>
      <c r="II1051" s="40"/>
      <c r="IJ1051" s="40"/>
      <c r="IK1051" s="40"/>
      <c r="IL1051" s="40"/>
      <c r="IM1051" s="40"/>
      <c r="IN1051" s="40"/>
      <c r="IO1051" s="40"/>
      <c r="IP1051" s="40"/>
      <c r="IQ1051" s="40"/>
      <c r="IR1051" s="40"/>
      <c r="IS1051" s="40"/>
      <c r="IT1051" s="40"/>
      <c r="IU1051" s="40"/>
      <c r="IV1051" s="40"/>
    </row>
    <row r="1052" spans="2:256" s="33" customFormat="1" ht="78.75" x14ac:dyDescent="0.25">
      <c r="B1052" s="177"/>
      <c r="C1052" s="8">
        <f t="shared" si="1"/>
        <v>417</v>
      </c>
      <c r="D1052" s="13" t="s">
        <v>3093</v>
      </c>
      <c r="E1052" s="77" t="s">
        <v>1069</v>
      </c>
      <c r="F1052" s="13" t="s">
        <v>1070</v>
      </c>
      <c r="G1052" s="11" t="s">
        <v>4496</v>
      </c>
      <c r="H1052" s="10">
        <v>41791</v>
      </c>
      <c r="I1052" s="144">
        <v>341628.92</v>
      </c>
      <c r="J1052" s="80"/>
      <c r="K1052" s="9" t="s">
        <v>1071</v>
      </c>
      <c r="L1052" s="39"/>
      <c r="M1052" s="39"/>
      <c r="N1052" s="39"/>
      <c r="O1052" s="39"/>
      <c r="P1052" s="39"/>
      <c r="Q1052" s="39"/>
      <c r="R1052" s="39"/>
      <c r="S1052" s="39"/>
      <c r="T1052" s="39"/>
      <c r="U1052" s="39"/>
      <c r="V1052" s="39"/>
      <c r="W1052" s="39"/>
      <c r="X1052" s="39"/>
      <c r="Y1052" s="39"/>
      <c r="Z1052" s="39"/>
      <c r="AA1052" s="39"/>
      <c r="AB1052" s="39"/>
      <c r="AC1052" s="39"/>
      <c r="AD1052" s="39"/>
      <c r="AE1052" s="39"/>
      <c r="AF1052" s="39"/>
      <c r="AG1052" s="39"/>
      <c r="AH1052" s="39"/>
      <c r="AI1052" s="39"/>
      <c r="AJ1052" s="39"/>
      <c r="AK1052" s="39"/>
      <c r="AL1052" s="39"/>
      <c r="AM1052" s="39"/>
      <c r="AN1052" s="39"/>
      <c r="AO1052" s="39"/>
      <c r="AP1052" s="39"/>
      <c r="AQ1052" s="39"/>
      <c r="AR1052" s="39"/>
      <c r="AS1052" s="39"/>
      <c r="AT1052" s="39"/>
      <c r="AU1052" s="39"/>
      <c r="AV1052" s="39"/>
      <c r="AW1052" s="39"/>
      <c r="AX1052" s="39"/>
      <c r="AY1052" s="39"/>
      <c r="AZ1052" s="39"/>
      <c r="BA1052" s="39"/>
      <c r="BB1052" s="39"/>
      <c r="BC1052" s="39"/>
      <c r="BD1052" s="39"/>
      <c r="BE1052" s="39"/>
      <c r="BF1052" s="39"/>
      <c r="BG1052" s="39"/>
      <c r="BH1052" s="39"/>
      <c r="BI1052" s="39"/>
      <c r="BJ1052" s="39"/>
      <c r="BK1052" s="39"/>
      <c r="BL1052" s="39"/>
      <c r="BM1052" s="39"/>
      <c r="BN1052" s="39"/>
      <c r="BO1052" s="39"/>
      <c r="BP1052" s="39"/>
      <c r="BQ1052" s="39"/>
      <c r="BR1052" s="39"/>
      <c r="BS1052" s="39"/>
      <c r="BT1052" s="39"/>
      <c r="BU1052" s="39"/>
      <c r="BV1052" s="39"/>
      <c r="BW1052" s="39"/>
      <c r="BX1052" s="39"/>
      <c r="BY1052" s="39"/>
      <c r="BZ1052" s="39"/>
      <c r="CA1052" s="39"/>
      <c r="CB1052" s="39"/>
      <c r="CC1052" s="39"/>
      <c r="CD1052" s="39"/>
      <c r="CE1052" s="39"/>
      <c r="CF1052" s="39"/>
      <c r="CG1052" s="39"/>
      <c r="CH1052" s="39"/>
      <c r="CI1052" s="39"/>
      <c r="CJ1052" s="39"/>
      <c r="CK1052" s="39"/>
      <c r="CL1052" s="39"/>
      <c r="CM1052" s="39"/>
      <c r="CN1052" s="39"/>
      <c r="CO1052" s="39"/>
      <c r="CP1052" s="39"/>
      <c r="CQ1052" s="39"/>
      <c r="CR1052" s="39"/>
      <c r="CS1052" s="39"/>
      <c r="CT1052" s="39"/>
      <c r="CU1052" s="39"/>
      <c r="CV1052" s="39"/>
      <c r="CW1052" s="39"/>
      <c r="CX1052" s="39"/>
      <c r="CY1052" s="39"/>
      <c r="CZ1052" s="39"/>
      <c r="DA1052" s="39"/>
      <c r="DB1052" s="39"/>
      <c r="DC1052" s="39"/>
      <c r="DD1052" s="39"/>
      <c r="DE1052" s="39"/>
      <c r="DF1052" s="39"/>
      <c r="DG1052" s="39"/>
      <c r="DH1052" s="39"/>
      <c r="DI1052" s="39"/>
      <c r="DJ1052" s="39"/>
      <c r="DK1052" s="39"/>
      <c r="DL1052" s="39"/>
      <c r="DM1052" s="39"/>
      <c r="DN1052" s="39"/>
      <c r="DO1052" s="39"/>
      <c r="DP1052" s="39"/>
      <c r="DQ1052" s="39"/>
      <c r="DR1052" s="39"/>
      <c r="DS1052" s="39"/>
      <c r="DT1052" s="39"/>
      <c r="DU1052" s="39"/>
      <c r="DV1052" s="39"/>
      <c r="DW1052" s="39"/>
      <c r="DX1052" s="39"/>
      <c r="DY1052" s="39"/>
      <c r="DZ1052" s="39"/>
      <c r="EA1052" s="39"/>
      <c r="EB1052" s="39"/>
      <c r="EC1052" s="39"/>
      <c r="ED1052" s="39"/>
      <c r="EE1052" s="39"/>
      <c r="EF1052" s="39"/>
      <c r="EG1052" s="39"/>
      <c r="EH1052" s="39"/>
      <c r="EI1052" s="39"/>
      <c r="EJ1052" s="39"/>
      <c r="EK1052" s="39"/>
      <c r="EL1052" s="39"/>
      <c r="EM1052" s="39"/>
      <c r="EN1052" s="39"/>
      <c r="EO1052" s="39"/>
      <c r="EP1052" s="39"/>
      <c r="EQ1052" s="39"/>
      <c r="ER1052" s="39"/>
      <c r="ES1052" s="39"/>
      <c r="ET1052" s="39"/>
      <c r="EU1052" s="39"/>
      <c r="EV1052" s="39"/>
      <c r="EW1052" s="39"/>
      <c r="EX1052" s="39"/>
      <c r="EY1052" s="39"/>
      <c r="EZ1052" s="39"/>
      <c r="FA1052" s="39"/>
      <c r="FB1052" s="39"/>
      <c r="FC1052" s="39"/>
      <c r="FD1052" s="39"/>
      <c r="FE1052" s="39"/>
      <c r="FF1052" s="39"/>
      <c r="FG1052" s="39"/>
      <c r="FH1052" s="39"/>
      <c r="FI1052" s="39"/>
      <c r="FJ1052" s="39"/>
      <c r="FK1052" s="39"/>
      <c r="FL1052" s="39"/>
      <c r="FM1052" s="39"/>
      <c r="FN1052" s="39"/>
      <c r="FO1052" s="39"/>
      <c r="FP1052" s="39"/>
      <c r="FQ1052" s="39"/>
      <c r="FR1052" s="39"/>
      <c r="FS1052" s="39"/>
      <c r="FT1052" s="39"/>
      <c r="FU1052" s="39"/>
      <c r="FV1052" s="39"/>
      <c r="FW1052" s="39"/>
      <c r="FX1052" s="39"/>
      <c r="FY1052" s="39"/>
      <c r="FZ1052" s="39"/>
      <c r="GA1052" s="39"/>
      <c r="GB1052" s="39"/>
      <c r="GC1052" s="39"/>
      <c r="GD1052" s="39"/>
      <c r="GE1052" s="39"/>
      <c r="GF1052" s="39"/>
      <c r="GG1052" s="39"/>
      <c r="GH1052" s="39"/>
      <c r="GI1052" s="39"/>
      <c r="GJ1052" s="39"/>
      <c r="GK1052" s="39"/>
      <c r="GL1052" s="39"/>
      <c r="GM1052" s="39"/>
      <c r="GN1052" s="39"/>
      <c r="GO1052" s="39"/>
      <c r="GP1052" s="39"/>
      <c r="GQ1052" s="39"/>
      <c r="GR1052" s="39"/>
      <c r="GS1052" s="39"/>
      <c r="GT1052" s="39"/>
      <c r="GU1052" s="39"/>
      <c r="GV1052" s="39"/>
      <c r="GW1052" s="39"/>
      <c r="GX1052" s="39"/>
      <c r="GY1052" s="39"/>
      <c r="GZ1052" s="39"/>
      <c r="HA1052" s="39"/>
      <c r="HB1052" s="39"/>
      <c r="HC1052" s="39"/>
      <c r="HD1052" s="39"/>
      <c r="HE1052" s="39"/>
      <c r="HF1052" s="39"/>
      <c r="HG1052" s="39"/>
      <c r="HH1052" s="39"/>
      <c r="HI1052" s="39"/>
      <c r="HJ1052" s="39"/>
      <c r="HK1052" s="39"/>
      <c r="HL1052" s="39"/>
      <c r="HM1052" s="39"/>
      <c r="HN1052" s="39"/>
      <c r="HO1052" s="39"/>
      <c r="HP1052" s="39"/>
      <c r="HQ1052" s="39"/>
      <c r="HR1052" s="39"/>
      <c r="HS1052" s="39"/>
      <c r="HT1052" s="39"/>
      <c r="HU1052" s="39"/>
      <c r="HV1052" s="39"/>
      <c r="HW1052" s="39"/>
      <c r="HX1052" s="39"/>
      <c r="HY1052" s="39"/>
      <c r="HZ1052" s="39"/>
      <c r="IA1052" s="39"/>
      <c r="IB1052" s="44"/>
      <c r="IC1052" s="40"/>
      <c r="ID1052" s="40"/>
      <c r="IE1052" s="40"/>
      <c r="IF1052" s="40"/>
      <c r="IG1052" s="40"/>
      <c r="IH1052" s="40"/>
      <c r="II1052" s="40"/>
      <c r="IJ1052" s="40"/>
      <c r="IK1052" s="40"/>
      <c r="IL1052" s="40"/>
      <c r="IM1052" s="40"/>
      <c r="IN1052" s="40"/>
      <c r="IO1052" s="40"/>
      <c r="IP1052" s="40"/>
      <c r="IQ1052" s="40"/>
      <c r="IR1052" s="40"/>
      <c r="IS1052" s="40"/>
      <c r="IT1052" s="40"/>
      <c r="IU1052" s="40"/>
      <c r="IV1052" s="40"/>
    </row>
    <row r="1053" spans="2:256" s="33" customFormat="1" ht="78.75" x14ac:dyDescent="0.25">
      <c r="B1053" s="177"/>
      <c r="C1053" s="8">
        <f t="shared" si="1"/>
        <v>418</v>
      </c>
      <c r="D1053" s="13" t="s">
        <v>3177</v>
      </c>
      <c r="E1053" s="77" t="s">
        <v>965</v>
      </c>
      <c r="F1053" s="13" t="s">
        <v>1072</v>
      </c>
      <c r="G1053" s="160" t="s">
        <v>1073</v>
      </c>
      <c r="H1053" s="10">
        <v>41781</v>
      </c>
      <c r="I1053" s="144">
        <v>28833</v>
      </c>
      <c r="J1053" s="80"/>
      <c r="K1053" s="9" t="s">
        <v>2820</v>
      </c>
      <c r="L1053" s="39"/>
      <c r="M1053" s="39"/>
      <c r="N1053" s="39"/>
      <c r="O1053" s="39"/>
      <c r="P1053" s="39"/>
      <c r="Q1053" s="39"/>
      <c r="R1053" s="39"/>
      <c r="S1053" s="39"/>
      <c r="T1053" s="39"/>
      <c r="U1053" s="39"/>
      <c r="V1053" s="39"/>
      <c r="W1053" s="39"/>
      <c r="X1053" s="39"/>
      <c r="Y1053" s="39"/>
      <c r="Z1053" s="39"/>
      <c r="AA1053" s="39"/>
      <c r="AB1053" s="39"/>
      <c r="AC1053" s="39"/>
      <c r="AD1053" s="39"/>
      <c r="AE1053" s="39"/>
      <c r="AF1053" s="39"/>
      <c r="AG1053" s="39"/>
      <c r="AH1053" s="39"/>
      <c r="AI1053" s="39"/>
      <c r="AJ1053" s="39"/>
      <c r="AK1053" s="39"/>
      <c r="AL1053" s="39"/>
      <c r="AM1053" s="39"/>
      <c r="AN1053" s="39"/>
      <c r="AO1053" s="39"/>
      <c r="AP1053" s="39"/>
      <c r="AQ1053" s="39"/>
      <c r="AR1053" s="39"/>
      <c r="AS1053" s="39"/>
      <c r="AT1053" s="39"/>
      <c r="AU1053" s="39"/>
      <c r="AV1053" s="39"/>
      <c r="AW1053" s="39"/>
      <c r="AX1053" s="39"/>
      <c r="AY1053" s="39"/>
      <c r="AZ1053" s="39"/>
      <c r="BA1053" s="39"/>
      <c r="BB1053" s="39"/>
      <c r="BC1053" s="39"/>
      <c r="BD1053" s="39"/>
      <c r="BE1053" s="39"/>
      <c r="BF1053" s="39"/>
      <c r="BG1053" s="39"/>
      <c r="BH1053" s="39"/>
      <c r="BI1053" s="39"/>
      <c r="BJ1053" s="39"/>
      <c r="BK1053" s="39"/>
      <c r="BL1053" s="39"/>
      <c r="BM1053" s="39"/>
      <c r="BN1053" s="39"/>
      <c r="BO1053" s="39"/>
      <c r="BP1053" s="39"/>
      <c r="BQ1053" s="39"/>
      <c r="BR1053" s="39"/>
      <c r="BS1053" s="39"/>
      <c r="BT1053" s="39"/>
      <c r="BU1053" s="39"/>
      <c r="BV1053" s="39"/>
      <c r="BW1053" s="39"/>
      <c r="BX1053" s="39"/>
      <c r="BY1053" s="39"/>
      <c r="BZ1053" s="39"/>
      <c r="CA1053" s="39"/>
      <c r="CB1053" s="39"/>
      <c r="CC1053" s="39"/>
      <c r="CD1053" s="39"/>
      <c r="CE1053" s="39"/>
      <c r="CF1053" s="39"/>
      <c r="CG1053" s="39"/>
      <c r="CH1053" s="39"/>
      <c r="CI1053" s="39"/>
      <c r="CJ1053" s="39"/>
      <c r="CK1053" s="39"/>
      <c r="CL1053" s="39"/>
      <c r="CM1053" s="39"/>
      <c r="CN1053" s="39"/>
      <c r="CO1053" s="39"/>
      <c r="CP1053" s="39"/>
      <c r="CQ1053" s="39"/>
      <c r="CR1053" s="39"/>
      <c r="CS1053" s="39"/>
      <c r="CT1053" s="39"/>
      <c r="CU1053" s="39"/>
      <c r="CV1053" s="39"/>
      <c r="CW1053" s="39"/>
      <c r="CX1053" s="39"/>
      <c r="CY1053" s="39"/>
      <c r="CZ1053" s="39"/>
      <c r="DA1053" s="39"/>
      <c r="DB1053" s="39"/>
      <c r="DC1053" s="39"/>
      <c r="DD1053" s="39"/>
      <c r="DE1053" s="39"/>
      <c r="DF1053" s="39"/>
      <c r="DG1053" s="39"/>
      <c r="DH1053" s="39"/>
      <c r="DI1053" s="39"/>
      <c r="DJ1053" s="39"/>
      <c r="DK1053" s="39"/>
      <c r="DL1053" s="39"/>
      <c r="DM1053" s="39"/>
      <c r="DN1053" s="39"/>
      <c r="DO1053" s="39"/>
      <c r="DP1053" s="39"/>
      <c r="DQ1053" s="39"/>
      <c r="DR1053" s="39"/>
      <c r="DS1053" s="39"/>
      <c r="DT1053" s="39"/>
      <c r="DU1053" s="39"/>
      <c r="DV1053" s="39"/>
      <c r="DW1053" s="39"/>
      <c r="DX1053" s="39"/>
      <c r="DY1053" s="39"/>
      <c r="DZ1053" s="39"/>
      <c r="EA1053" s="39"/>
      <c r="EB1053" s="39"/>
      <c r="EC1053" s="39"/>
      <c r="ED1053" s="39"/>
      <c r="EE1053" s="39"/>
      <c r="EF1053" s="39"/>
      <c r="EG1053" s="39"/>
      <c r="EH1053" s="39"/>
      <c r="EI1053" s="39"/>
      <c r="EJ1053" s="39"/>
      <c r="EK1053" s="39"/>
      <c r="EL1053" s="39"/>
      <c r="EM1053" s="39"/>
      <c r="EN1053" s="39"/>
      <c r="EO1053" s="39"/>
      <c r="EP1053" s="39"/>
      <c r="EQ1053" s="39"/>
      <c r="ER1053" s="39"/>
      <c r="ES1053" s="39"/>
      <c r="ET1053" s="39"/>
      <c r="EU1053" s="39"/>
      <c r="EV1053" s="39"/>
      <c r="EW1053" s="39"/>
      <c r="EX1053" s="39"/>
      <c r="EY1053" s="39"/>
      <c r="EZ1053" s="39"/>
      <c r="FA1053" s="39"/>
      <c r="FB1053" s="39"/>
      <c r="FC1053" s="39"/>
      <c r="FD1053" s="39"/>
      <c r="FE1053" s="39"/>
      <c r="FF1053" s="39"/>
      <c r="FG1053" s="39"/>
      <c r="FH1053" s="39"/>
      <c r="FI1053" s="39"/>
      <c r="FJ1053" s="39"/>
      <c r="FK1053" s="39"/>
      <c r="FL1053" s="39"/>
      <c r="FM1053" s="39"/>
      <c r="FN1053" s="39"/>
      <c r="FO1053" s="39"/>
      <c r="FP1053" s="39"/>
      <c r="FQ1053" s="39"/>
      <c r="FR1053" s="39"/>
      <c r="FS1053" s="39"/>
      <c r="FT1053" s="39"/>
      <c r="FU1053" s="39"/>
      <c r="FV1053" s="39"/>
      <c r="FW1053" s="39"/>
      <c r="FX1053" s="39"/>
      <c r="FY1053" s="39"/>
      <c r="FZ1053" s="39"/>
      <c r="GA1053" s="39"/>
      <c r="GB1053" s="39"/>
      <c r="GC1053" s="39"/>
      <c r="GD1053" s="39"/>
      <c r="GE1053" s="39"/>
      <c r="GF1053" s="39"/>
      <c r="GG1053" s="39"/>
      <c r="GH1053" s="39"/>
      <c r="GI1053" s="39"/>
      <c r="GJ1053" s="39"/>
      <c r="GK1053" s="39"/>
      <c r="GL1053" s="39"/>
      <c r="GM1053" s="39"/>
      <c r="GN1053" s="39"/>
      <c r="GO1053" s="39"/>
      <c r="GP1053" s="39"/>
      <c r="GQ1053" s="39"/>
      <c r="GR1053" s="39"/>
      <c r="GS1053" s="39"/>
      <c r="GT1053" s="39"/>
      <c r="GU1053" s="39"/>
      <c r="GV1053" s="39"/>
      <c r="GW1053" s="39"/>
      <c r="GX1053" s="39"/>
      <c r="GY1053" s="39"/>
      <c r="GZ1053" s="39"/>
      <c r="HA1053" s="39"/>
      <c r="HB1053" s="39"/>
      <c r="HC1053" s="39"/>
      <c r="HD1053" s="39"/>
      <c r="HE1053" s="39"/>
      <c r="HF1053" s="39"/>
      <c r="HG1053" s="39"/>
      <c r="HH1053" s="39"/>
      <c r="HI1053" s="39"/>
      <c r="HJ1053" s="39"/>
      <c r="HK1053" s="39"/>
      <c r="HL1053" s="39"/>
      <c r="HM1053" s="39"/>
      <c r="HN1053" s="39"/>
      <c r="HO1053" s="39"/>
      <c r="HP1053" s="39"/>
      <c r="HQ1053" s="39"/>
      <c r="HR1053" s="39"/>
      <c r="HS1053" s="39"/>
      <c r="HT1053" s="39"/>
      <c r="HU1053" s="39"/>
      <c r="HV1053" s="39"/>
      <c r="HW1053" s="39"/>
      <c r="HX1053" s="39"/>
      <c r="HY1053" s="39"/>
      <c r="HZ1053" s="39"/>
      <c r="IA1053" s="39"/>
      <c r="IB1053" s="44"/>
      <c r="IC1053" s="40"/>
      <c r="ID1053" s="40"/>
      <c r="IE1053" s="40"/>
      <c r="IF1053" s="40"/>
      <c r="IG1053" s="40"/>
      <c r="IH1053" s="40"/>
      <c r="II1053" s="40"/>
      <c r="IJ1053" s="40"/>
      <c r="IK1053" s="40"/>
      <c r="IL1053" s="40"/>
      <c r="IM1053" s="40"/>
      <c r="IN1053" s="40"/>
      <c r="IO1053" s="40"/>
      <c r="IP1053" s="40"/>
      <c r="IQ1053" s="40"/>
      <c r="IR1053" s="40"/>
      <c r="IS1053" s="40"/>
      <c r="IT1053" s="40"/>
      <c r="IU1053" s="40"/>
      <c r="IV1053" s="40"/>
    </row>
    <row r="1054" spans="2:256" s="33" customFormat="1" ht="78.75" x14ac:dyDescent="0.25">
      <c r="B1054" s="177"/>
      <c r="C1054" s="8">
        <f t="shared" si="1"/>
        <v>419</v>
      </c>
      <c r="D1054" s="13" t="s">
        <v>3174</v>
      </c>
      <c r="E1054" s="72" t="s">
        <v>908</v>
      </c>
      <c r="F1054" s="72" t="s">
        <v>909</v>
      </c>
      <c r="G1054" s="21" t="s">
        <v>910</v>
      </c>
      <c r="H1054" s="10">
        <v>41501</v>
      </c>
      <c r="I1054" s="144">
        <f>20715699</f>
        <v>20715699</v>
      </c>
      <c r="J1054" s="80"/>
      <c r="K1054" s="9" t="s">
        <v>2821</v>
      </c>
      <c r="L1054" s="39"/>
      <c r="M1054" s="39"/>
      <c r="N1054" s="39"/>
      <c r="O1054" s="39"/>
      <c r="P1054" s="39"/>
      <c r="Q1054" s="39"/>
      <c r="R1054" s="39"/>
      <c r="S1054" s="39"/>
      <c r="T1054" s="39"/>
      <c r="U1054" s="39"/>
      <c r="V1054" s="39"/>
      <c r="W1054" s="39"/>
      <c r="X1054" s="39"/>
      <c r="Y1054" s="39"/>
      <c r="Z1054" s="39"/>
      <c r="AA1054" s="39"/>
      <c r="AB1054" s="39"/>
      <c r="AC1054" s="39"/>
      <c r="AD1054" s="39"/>
      <c r="AE1054" s="39"/>
      <c r="AF1054" s="39"/>
      <c r="AG1054" s="39"/>
      <c r="AH1054" s="39"/>
      <c r="AI1054" s="39"/>
      <c r="AJ1054" s="39"/>
      <c r="AK1054" s="39"/>
      <c r="AL1054" s="39"/>
      <c r="AM1054" s="39"/>
      <c r="AN1054" s="39"/>
      <c r="AO1054" s="39"/>
      <c r="AP1054" s="39"/>
      <c r="AQ1054" s="39"/>
      <c r="AR1054" s="39"/>
      <c r="AS1054" s="39"/>
      <c r="AT1054" s="39"/>
      <c r="AU1054" s="39"/>
      <c r="AV1054" s="39"/>
      <c r="AW1054" s="39"/>
      <c r="AX1054" s="39"/>
      <c r="AY1054" s="39"/>
      <c r="AZ1054" s="39"/>
      <c r="BA1054" s="39"/>
      <c r="BB1054" s="39"/>
      <c r="BC1054" s="39"/>
      <c r="BD1054" s="39"/>
      <c r="BE1054" s="39"/>
      <c r="BF1054" s="39"/>
      <c r="BG1054" s="39"/>
      <c r="BH1054" s="39"/>
      <c r="BI1054" s="39"/>
      <c r="BJ1054" s="39"/>
      <c r="BK1054" s="39"/>
      <c r="BL1054" s="39"/>
      <c r="BM1054" s="39"/>
      <c r="BN1054" s="39"/>
      <c r="BO1054" s="39"/>
      <c r="BP1054" s="39"/>
      <c r="BQ1054" s="39"/>
      <c r="BR1054" s="39"/>
      <c r="BS1054" s="39"/>
      <c r="BT1054" s="39"/>
      <c r="BU1054" s="39"/>
      <c r="BV1054" s="39"/>
      <c r="BW1054" s="39"/>
      <c r="BX1054" s="39"/>
      <c r="BY1054" s="39"/>
      <c r="BZ1054" s="39"/>
      <c r="CA1054" s="39"/>
      <c r="CB1054" s="39"/>
      <c r="CC1054" s="39"/>
      <c r="CD1054" s="39"/>
      <c r="CE1054" s="39"/>
      <c r="CF1054" s="39"/>
      <c r="CG1054" s="39"/>
      <c r="CH1054" s="39"/>
      <c r="CI1054" s="39"/>
      <c r="CJ1054" s="39"/>
      <c r="CK1054" s="39"/>
      <c r="CL1054" s="39"/>
      <c r="CM1054" s="39"/>
      <c r="CN1054" s="39"/>
      <c r="CO1054" s="39"/>
      <c r="CP1054" s="39"/>
      <c r="CQ1054" s="39"/>
      <c r="CR1054" s="39"/>
      <c r="CS1054" s="39"/>
      <c r="CT1054" s="39"/>
      <c r="CU1054" s="39"/>
      <c r="CV1054" s="39"/>
      <c r="CW1054" s="39"/>
      <c r="CX1054" s="39"/>
      <c r="CY1054" s="39"/>
      <c r="CZ1054" s="39"/>
      <c r="DA1054" s="39"/>
      <c r="DB1054" s="39"/>
      <c r="DC1054" s="39"/>
      <c r="DD1054" s="39"/>
      <c r="DE1054" s="39"/>
      <c r="DF1054" s="39"/>
      <c r="DG1054" s="39"/>
      <c r="DH1054" s="39"/>
      <c r="DI1054" s="39"/>
      <c r="DJ1054" s="39"/>
      <c r="DK1054" s="39"/>
      <c r="DL1054" s="39"/>
      <c r="DM1054" s="39"/>
      <c r="DN1054" s="39"/>
      <c r="DO1054" s="39"/>
      <c r="DP1054" s="39"/>
      <c r="DQ1054" s="39"/>
      <c r="DR1054" s="39"/>
      <c r="DS1054" s="39"/>
      <c r="DT1054" s="39"/>
      <c r="DU1054" s="39"/>
      <c r="DV1054" s="39"/>
      <c r="DW1054" s="39"/>
      <c r="DX1054" s="39"/>
      <c r="DY1054" s="39"/>
      <c r="DZ1054" s="39"/>
      <c r="EA1054" s="39"/>
      <c r="EB1054" s="39"/>
      <c r="EC1054" s="39"/>
      <c r="ED1054" s="39"/>
      <c r="EE1054" s="39"/>
      <c r="EF1054" s="39"/>
      <c r="EG1054" s="39"/>
      <c r="EH1054" s="39"/>
      <c r="EI1054" s="39"/>
      <c r="EJ1054" s="39"/>
      <c r="EK1054" s="39"/>
      <c r="EL1054" s="39"/>
      <c r="EM1054" s="39"/>
      <c r="EN1054" s="39"/>
      <c r="EO1054" s="39"/>
      <c r="EP1054" s="39"/>
      <c r="EQ1054" s="39"/>
      <c r="ER1054" s="39"/>
      <c r="ES1054" s="39"/>
      <c r="ET1054" s="39"/>
      <c r="EU1054" s="39"/>
      <c r="EV1054" s="39"/>
      <c r="EW1054" s="39"/>
      <c r="EX1054" s="39"/>
      <c r="EY1054" s="39"/>
      <c r="EZ1054" s="39"/>
      <c r="FA1054" s="39"/>
      <c r="FB1054" s="39"/>
      <c r="FC1054" s="39"/>
      <c r="FD1054" s="39"/>
      <c r="FE1054" s="39"/>
      <c r="FF1054" s="39"/>
      <c r="FG1054" s="39"/>
      <c r="FH1054" s="39"/>
      <c r="FI1054" s="39"/>
      <c r="FJ1054" s="39"/>
      <c r="FK1054" s="39"/>
      <c r="FL1054" s="39"/>
      <c r="FM1054" s="39"/>
      <c r="FN1054" s="39"/>
      <c r="FO1054" s="39"/>
      <c r="FP1054" s="39"/>
      <c r="FQ1054" s="39"/>
      <c r="FR1054" s="39"/>
      <c r="FS1054" s="39"/>
      <c r="FT1054" s="39"/>
      <c r="FU1054" s="39"/>
      <c r="FV1054" s="39"/>
      <c r="FW1054" s="39"/>
      <c r="FX1054" s="39"/>
      <c r="FY1054" s="39"/>
      <c r="FZ1054" s="39"/>
      <c r="GA1054" s="39"/>
      <c r="GB1054" s="39"/>
      <c r="GC1054" s="39"/>
      <c r="GD1054" s="39"/>
      <c r="GE1054" s="39"/>
      <c r="GF1054" s="39"/>
      <c r="GG1054" s="39"/>
      <c r="GH1054" s="39"/>
      <c r="GI1054" s="39"/>
      <c r="GJ1054" s="39"/>
      <c r="GK1054" s="39"/>
      <c r="GL1054" s="39"/>
      <c r="GM1054" s="39"/>
      <c r="GN1054" s="39"/>
      <c r="GO1054" s="39"/>
      <c r="GP1054" s="39"/>
      <c r="GQ1054" s="39"/>
      <c r="GR1054" s="39"/>
      <c r="GS1054" s="39"/>
      <c r="GT1054" s="39"/>
      <c r="GU1054" s="39"/>
      <c r="GV1054" s="39"/>
      <c r="GW1054" s="39"/>
      <c r="GX1054" s="39"/>
      <c r="GY1054" s="39"/>
      <c r="GZ1054" s="39"/>
      <c r="HA1054" s="39"/>
      <c r="HB1054" s="39"/>
      <c r="HC1054" s="39"/>
      <c r="HD1054" s="39"/>
      <c r="HE1054" s="39"/>
      <c r="HF1054" s="39"/>
      <c r="HG1054" s="39"/>
      <c r="HH1054" s="39"/>
      <c r="HI1054" s="39"/>
      <c r="HJ1054" s="39"/>
      <c r="HK1054" s="39"/>
      <c r="HL1054" s="39"/>
      <c r="HM1054" s="39"/>
      <c r="HN1054" s="39"/>
      <c r="HO1054" s="39"/>
      <c r="HP1054" s="39"/>
      <c r="HQ1054" s="39"/>
      <c r="HR1054" s="39"/>
      <c r="HS1054" s="39"/>
      <c r="HT1054" s="39"/>
      <c r="HU1054" s="39"/>
      <c r="HV1054" s="39"/>
      <c r="HW1054" s="39"/>
      <c r="HX1054" s="39"/>
      <c r="HY1054" s="39"/>
      <c r="HZ1054" s="39"/>
      <c r="IA1054" s="39"/>
      <c r="IB1054" s="44"/>
      <c r="IC1054" s="40"/>
      <c r="ID1054" s="40"/>
      <c r="IE1054" s="40"/>
      <c r="IF1054" s="40"/>
      <c r="IG1054" s="40"/>
      <c r="IH1054" s="40"/>
      <c r="II1054" s="40"/>
      <c r="IJ1054" s="40"/>
      <c r="IK1054" s="40"/>
      <c r="IL1054" s="40"/>
      <c r="IM1054" s="40"/>
      <c r="IN1054" s="40"/>
      <c r="IO1054" s="40"/>
      <c r="IP1054" s="40"/>
      <c r="IQ1054" s="40"/>
      <c r="IR1054" s="40"/>
      <c r="IS1054" s="40"/>
      <c r="IT1054" s="40"/>
      <c r="IU1054" s="40"/>
      <c r="IV1054" s="40"/>
    </row>
    <row r="1055" spans="2:256" s="33" customFormat="1" ht="63" x14ac:dyDescent="0.25">
      <c r="B1055" s="177"/>
      <c r="C1055" s="8">
        <f t="shared" si="1"/>
        <v>420</v>
      </c>
      <c r="D1055" s="13" t="s">
        <v>3178</v>
      </c>
      <c r="E1055" s="77" t="s">
        <v>1074</v>
      </c>
      <c r="F1055" s="13" t="s">
        <v>1075</v>
      </c>
      <c r="G1055" s="21" t="s">
        <v>1076</v>
      </c>
      <c r="H1055" s="10">
        <v>41254</v>
      </c>
      <c r="I1055" s="144">
        <v>84037.05</v>
      </c>
      <c r="J1055" s="80"/>
      <c r="K1055" s="9" t="s">
        <v>1077</v>
      </c>
      <c r="L1055" s="39"/>
      <c r="M1055" s="39"/>
      <c r="N1055" s="39"/>
      <c r="O1055" s="39"/>
      <c r="P1055" s="39"/>
      <c r="Q1055" s="39"/>
      <c r="R1055" s="39"/>
      <c r="S1055" s="39"/>
      <c r="T1055" s="39"/>
      <c r="U1055" s="39"/>
      <c r="V1055" s="39"/>
      <c r="W1055" s="39"/>
      <c r="X1055" s="39"/>
      <c r="Y1055" s="39"/>
      <c r="Z1055" s="39"/>
      <c r="AA1055" s="39"/>
      <c r="AB1055" s="39"/>
      <c r="AC1055" s="39"/>
      <c r="AD1055" s="39"/>
      <c r="AE1055" s="39"/>
      <c r="AF1055" s="39"/>
      <c r="AG1055" s="39"/>
      <c r="AH1055" s="39"/>
      <c r="AI1055" s="39"/>
      <c r="AJ1055" s="39"/>
      <c r="AK1055" s="39"/>
      <c r="AL1055" s="39"/>
      <c r="AM1055" s="39"/>
      <c r="AN1055" s="39"/>
      <c r="AO1055" s="39"/>
      <c r="AP1055" s="39"/>
      <c r="AQ1055" s="39"/>
      <c r="AR1055" s="39"/>
      <c r="AS1055" s="39"/>
      <c r="AT1055" s="39"/>
      <c r="AU1055" s="39"/>
      <c r="AV1055" s="39"/>
      <c r="AW1055" s="39"/>
      <c r="AX1055" s="39"/>
      <c r="AY1055" s="39"/>
      <c r="AZ1055" s="39"/>
      <c r="BA1055" s="39"/>
      <c r="BB1055" s="39"/>
      <c r="BC1055" s="39"/>
      <c r="BD1055" s="39"/>
      <c r="BE1055" s="39"/>
      <c r="BF1055" s="39"/>
      <c r="BG1055" s="39"/>
      <c r="BH1055" s="39"/>
      <c r="BI1055" s="39"/>
      <c r="BJ1055" s="39"/>
      <c r="BK1055" s="39"/>
      <c r="BL1055" s="39"/>
      <c r="BM1055" s="39"/>
      <c r="BN1055" s="39"/>
      <c r="BO1055" s="39"/>
      <c r="BP1055" s="39"/>
      <c r="BQ1055" s="39"/>
      <c r="BR1055" s="39"/>
      <c r="BS1055" s="39"/>
      <c r="BT1055" s="39"/>
      <c r="BU1055" s="39"/>
      <c r="BV1055" s="39"/>
      <c r="BW1055" s="39"/>
      <c r="BX1055" s="39"/>
      <c r="BY1055" s="39"/>
      <c r="BZ1055" s="39"/>
      <c r="CA1055" s="39"/>
      <c r="CB1055" s="39"/>
      <c r="CC1055" s="39"/>
      <c r="CD1055" s="39"/>
      <c r="CE1055" s="39"/>
      <c r="CF1055" s="39"/>
      <c r="CG1055" s="39"/>
      <c r="CH1055" s="39"/>
      <c r="CI1055" s="39"/>
      <c r="CJ1055" s="39"/>
      <c r="CK1055" s="39"/>
      <c r="CL1055" s="39"/>
      <c r="CM1055" s="39"/>
      <c r="CN1055" s="39"/>
      <c r="CO1055" s="39"/>
      <c r="CP1055" s="39"/>
      <c r="CQ1055" s="39"/>
      <c r="CR1055" s="39"/>
      <c r="CS1055" s="39"/>
      <c r="CT1055" s="39"/>
      <c r="CU1055" s="39"/>
      <c r="CV1055" s="39"/>
      <c r="CW1055" s="39"/>
      <c r="CX1055" s="39"/>
      <c r="CY1055" s="39"/>
      <c r="CZ1055" s="39"/>
      <c r="DA1055" s="39"/>
      <c r="DB1055" s="39"/>
      <c r="DC1055" s="39"/>
      <c r="DD1055" s="39"/>
      <c r="DE1055" s="39"/>
      <c r="DF1055" s="39"/>
      <c r="DG1055" s="39"/>
      <c r="DH1055" s="39"/>
      <c r="DI1055" s="39"/>
      <c r="DJ1055" s="39"/>
      <c r="DK1055" s="39"/>
      <c r="DL1055" s="39"/>
      <c r="DM1055" s="39"/>
      <c r="DN1055" s="39"/>
      <c r="DO1055" s="39"/>
      <c r="DP1055" s="39"/>
      <c r="DQ1055" s="39"/>
      <c r="DR1055" s="39"/>
      <c r="DS1055" s="39"/>
      <c r="DT1055" s="39"/>
      <c r="DU1055" s="39"/>
      <c r="DV1055" s="39"/>
      <c r="DW1055" s="39"/>
      <c r="DX1055" s="39"/>
      <c r="DY1055" s="39"/>
      <c r="DZ1055" s="39"/>
      <c r="EA1055" s="39"/>
      <c r="EB1055" s="39"/>
      <c r="EC1055" s="39"/>
      <c r="ED1055" s="39"/>
      <c r="EE1055" s="39"/>
      <c r="EF1055" s="39"/>
      <c r="EG1055" s="39"/>
      <c r="EH1055" s="39"/>
      <c r="EI1055" s="39"/>
      <c r="EJ1055" s="39"/>
      <c r="EK1055" s="39"/>
      <c r="EL1055" s="39"/>
      <c r="EM1055" s="39"/>
      <c r="EN1055" s="39"/>
      <c r="EO1055" s="39"/>
      <c r="EP1055" s="39"/>
      <c r="EQ1055" s="39"/>
      <c r="ER1055" s="39"/>
      <c r="ES1055" s="39"/>
      <c r="ET1055" s="39"/>
      <c r="EU1055" s="39"/>
      <c r="EV1055" s="39"/>
      <c r="EW1055" s="39"/>
      <c r="EX1055" s="39"/>
      <c r="EY1055" s="39"/>
      <c r="EZ1055" s="39"/>
      <c r="FA1055" s="39"/>
      <c r="FB1055" s="39"/>
      <c r="FC1055" s="39"/>
      <c r="FD1055" s="39"/>
      <c r="FE1055" s="39"/>
      <c r="FF1055" s="39"/>
      <c r="FG1055" s="39"/>
      <c r="FH1055" s="39"/>
      <c r="FI1055" s="39"/>
      <c r="FJ1055" s="39"/>
      <c r="FK1055" s="39"/>
      <c r="FL1055" s="39"/>
      <c r="FM1055" s="39"/>
      <c r="FN1055" s="39"/>
      <c r="FO1055" s="39"/>
      <c r="FP1055" s="39"/>
      <c r="FQ1055" s="39"/>
      <c r="FR1055" s="39"/>
      <c r="FS1055" s="39"/>
      <c r="FT1055" s="39"/>
      <c r="FU1055" s="39"/>
      <c r="FV1055" s="39"/>
      <c r="FW1055" s="39"/>
      <c r="FX1055" s="39"/>
      <c r="FY1055" s="39"/>
      <c r="FZ1055" s="39"/>
      <c r="GA1055" s="39"/>
      <c r="GB1055" s="39"/>
      <c r="GC1055" s="39"/>
      <c r="GD1055" s="39"/>
      <c r="GE1055" s="39"/>
      <c r="GF1055" s="39"/>
      <c r="GG1055" s="39"/>
      <c r="GH1055" s="39"/>
      <c r="GI1055" s="39"/>
      <c r="GJ1055" s="39"/>
      <c r="GK1055" s="39"/>
      <c r="GL1055" s="39"/>
      <c r="GM1055" s="39"/>
      <c r="GN1055" s="39"/>
      <c r="GO1055" s="39"/>
      <c r="GP1055" s="39"/>
      <c r="GQ1055" s="39"/>
      <c r="GR1055" s="39"/>
      <c r="GS1055" s="39"/>
      <c r="GT1055" s="39"/>
      <c r="GU1055" s="39"/>
      <c r="GV1055" s="39"/>
      <c r="GW1055" s="39"/>
      <c r="GX1055" s="39"/>
      <c r="GY1055" s="39"/>
      <c r="GZ1055" s="39"/>
      <c r="HA1055" s="39"/>
      <c r="HB1055" s="39"/>
      <c r="HC1055" s="39"/>
      <c r="HD1055" s="39"/>
      <c r="HE1055" s="39"/>
      <c r="HF1055" s="39"/>
      <c r="HG1055" s="39"/>
      <c r="HH1055" s="39"/>
      <c r="HI1055" s="39"/>
      <c r="HJ1055" s="39"/>
      <c r="HK1055" s="39"/>
      <c r="HL1055" s="39"/>
      <c r="HM1055" s="39"/>
      <c r="HN1055" s="39"/>
      <c r="HO1055" s="39"/>
      <c r="HP1055" s="39"/>
      <c r="HQ1055" s="39"/>
      <c r="HR1055" s="39"/>
      <c r="HS1055" s="39"/>
      <c r="HT1055" s="39"/>
      <c r="HU1055" s="39"/>
      <c r="HV1055" s="39"/>
      <c r="HW1055" s="39"/>
      <c r="HX1055" s="39"/>
      <c r="HY1055" s="39"/>
      <c r="HZ1055" s="39"/>
      <c r="IA1055" s="39"/>
      <c r="IB1055" s="44"/>
      <c r="IC1055" s="40"/>
      <c r="ID1055" s="40"/>
      <c r="IE1055" s="40"/>
      <c r="IF1055" s="40"/>
      <c r="IG1055" s="40"/>
      <c r="IH1055" s="40"/>
      <c r="II1055" s="40"/>
      <c r="IJ1055" s="40"/>
      <c r="IK1055" s="40"/>
      <c r="IL1055" s="40"/>
      <c r="IM1055" s="40"/>
      <c r="IN1055" s="40"/>
      <c r="IO1055" s="40"/>
      <c r="IP1055" s="40"/>
      <c r="IQ1055" s="40"/>
      <c r="IR1055" s="40"/>
      <c r="IS1055" s="40"/>
      <c r="IT1055" s="40"/>
      <c r="IU1055" s="40"/>
      <c r="IV1055" s="40"/>
    </row>
    <row r="1056" spans="2:256" s="33" customFormat="1" ht="78.75" x14ac:dyDescent="0.25">
      <c r="B1056" s="177"/>
      <c r="C1056" s="8">
        <f t="shared" si="1"/>
        <v>421</v>
      </c>
      <c r="D1056" s="13" t="s">
        <v>3176</v>
      </c>
      <c r="E1056" s="77" t="s">
        <v>956</v>
      </c>
      <c r="F1056" s="13" t="s">
        <v>957</v>
      </c>
      <c r="G1056" s="11" t="s">
        <v>4316</v>
      </c>
      <c r="H1056" s="12">
        <v>40882</v>
      </c>
      <c r="I1056" s="144">
        <v>1918607</v>
      </c>
      <c r="J1056" s="80"/>
      <c r="K1056" s="9" t="s">
        <v>4640</v>
      </c>
      <c r="L1056" s="39"/>
      <c r="M1056" s="39"/>
      <c r="N1056" s="39"/>
      <c r="O1056" s="39"/>
      <c r="P1056" s="39"/>
      <c r="Q1056" s="39"/>
      <c r="R1056" s="39"/>
      <c r="S1056" s="39"/>
      <c r="T1056" s="39"/>
      <c r="U1056" s="39"/>
      <c r="V1056" s="39"/>
      <c r="W1056" s="39"/>
      <c r="X1056" s="39"/>
      <c r="Y1056" s="39"/>
      <c r="Z1056" s="39"/>
      <c r="AA1056" s="39"/>
      <c r="AB1056" s="39"/>
      <c r="AC1056" s="39"/>
      <c r="AD1056" s="39"/>
      <c r="AE1056" s="39"/>
      <c r="AF1056" s="39"/>
      <c r="AG1056" s="39"/>
      <c r="AH1056" s="39"/>
      <c r="AI1056" s="39"/>
      <c r="AJ1056" s="39"/>
      <c r="AK1056" s="39"/>
      <c r="AL1056" s="39"/>
      <c r="AM1056" s="39"/>
      <c r="AN1056" s="39"/>
      <c r="AO1056" s="39"/>
      <c r="AP1056" s="39"/>
      <c r="AQ1056" s="39"/>
      <c r="AR1056" s="39"/>
      <c r="AS1056" s="39"/>
      <c r="AT1056" s="39"/>
      <c r="AU1056" s="39"/>
      <c r="AV1056" s="39"/>
      <c r="AW1056" s="39"/>
      <c r="AX1056" s="39"/>
      <c r="AY1056" s="39"/>
      <c r="AZ1056" s="39"/>
      <c r="BA1056" s="39"/>
      <c r="BB1056" s="39"/>
      <c r="BC1056" s="39"/>
      <c r="BD1056" s="39"/>
      <c r="BE1056" s="39"/>
      <c r="BF1056" s="39"/>
      <c r="BG1056" s="39"/>
      <c r="BH1056" s="39"/>
      <c r="BI1056" s="39"/>
      <c r="BJ1056" s="39"/>
      <c r="BK1056" s="39"/>
      <c r="BL1056" s="39"/>
      <c r="BM1056" s="39"/>
      <c r="BN1056" s="39"/>
      <c r="BO1056" s="39"/>
      <c r="BP1056" s="39"/>
      <c r="BQ1056" s="39"/>
      <c r="BR1056" s="39"/>
      <c r="BS1056" s="39"/>
      <c r="BT1056" s="39"/>
      <c r="BU1056" s="39"/>
      <c r="BV1056" s="39"/>
      <c r="BW1056" s="39"/>
      <c r="BX1056" s="39"/>
      <c r="BY1056" s="39"/>
      <c r="BZ1056" s="39"/>
      <c r="CA1056" s="39"/>
      <c r="CB1056" s="39"/>
      <c r="CC1056" s="39"/>
      <c r="CD1056" s="39"/>
      <c r="CE1056" s="39"/>
      <c r="CF1056" s="39"/>
      <c r="CG1056" s="39"/>
      <c r="CH1056" s="39"/>
      <c r="CI1056" s="39"/>
      <c r="CJ1056" s="39"/>
      <c r="CK1056" s="39"/>
      <c r="CL1056" s="39"/>
      <c r="CM1056" s="39"/>
      <c r="CN1056" s="39"/>
      <c r="CO1056" s="39"/>
      <c r="CP1056" s="39"/>
      <c r="CQ1056" s="39"/>
      <c r="CR1056" s="39"/>
      <c r="CS1056" s="39"/>
      <c r="CT1056" s="39"/>
      <c r="CU1056" s="39"/>
      <c r="CV1056" s="39"/>
      <c r="CW1056" s="39"/>
      <c r="CX1056" s="39"/>
      <c r="CY1056" s="39"/>
      <c r="CZ1056" s="39"/>
      <c r="DA1056" s="39"/>
      <c r="DB1056" s="39"/>
      <c r="DC1056" s="39"/>
      <c r="DD1056" s="39"/>
      <c r="DE1056" s="39"/>
      <c r="DF1056" s="39"/>
      <c r="DG1056" s="39"/>
      <c r="DH1056" s="39"/>
      <c r="DI1056" s="39"/>
      <c r="DJ1056" s="39"/>
      <c r="DK1056" s="39"/>
      <c r="DL1056" s="39"/>
      <c r="DM1056" s="39"/>
      <c r="DN1056" s="39"/>
      <c r="DO1056" s="39"/>
      <c r="DP1056" s="39"/>
      <c r="DQ1056" s="39"/>
      <c r="DR1056" s="39"/>
      <c r="DS1056" s="39"/>
      <c r="DT1056" s="39"/>
      <c r="DU1056" s="39"/>
      <c r="DV1056" s="39"/>
      <c r="DW1056" s="39"/>
      <c r="DX1056" s="39"/>
      <c r="DY1056" s="39"/>
      <c r="DZ1056" s="39"/>
      <c r="EA1056" s="39"/>
      <c r="EB1056" s="39"/>
      <c r="EC1056" s="39"/>
      <c r="ED1056" s="39"/>
      <c r="EE1056" s="39"/>
      <c r="EF1056" s="39"/>
      <c r="EG1056" s="39"/>
      <c r="EH1056" s="39"/>
      <c r="EI1056" s="39"/>
      <c r="EJ1056" s="39"/>
      <c r="EK1056" s="39"/>
      <c r="EL1056" s="39"/>
      <c r="EM1056" s="39"/>
      <c r="EN1056" s="39"/>
      <c r="EO1056" s="39"/>
      <c r="EP1056" s="39"/>
      <c r="EQ1056" s="39"/>
      <c r="ER1056" s="39"/>
      <c r="ES1056" s="39"/>
      <c r="ET1056" s="39"/>
      <c r="EU1056" s="39"/>
      <c r="EV1056" s="39"/>
      <c r="EW1056" s="39"/>
      <c r="EX1056" s="39"/>
      <c r="EY1056" s="39"/>
      <c r="EZ1056" s="39"/>
      <c r="FA1056" s="39"/>
      <c r="FB1056" s="39"/>
      <c r="FC1056" s="39"/>
      <c r="FD1056" s="39"/>
      <c r="FE1056" s="39"/>
      <c r="FF1056" s="39"/>
      <c r="FG1056" s="39"/>
      <c r="FH1056" s="39"/>
      <c r="FI1056" s="39"/>
      <c r="FJ1056" s="39"/>
      <c r="FK1056" s="39"/>
      <c r="FL1056" s="39"/>
      <c r="FM1056" s="39"/>
      <c r="FN1056" s="39"/>
      <c r="FO1056" s="39"/>
      <c r="FP1056" s="39"/>
      <c r="FQ1056" s="39"/>
      <c r="FR1056" s="39"/>
      <c r="FS1056" s="39"/>
      <c r="FT1056" s="39"/>
      <c r="FU1056" s="39"/>
      <c r="FV1056" s="39"/>
      <c r="FW1056" s="39"/>
      <c r="FX1056" s="39"/>
      <c r="FY1056" s="39"/>
      <c r="FZ1056" s="39"/>
      <c r="GA1056" s="39"/>
      <c r="GB1056" s="39"/>
      <c r="GC1056" s="39"/>
      <c r="GD1056" s="39"/>
      <c r="GE1056" s="39"/>
      <c r="GF1056" s="39"/>
      <c r="GG1056" s="39"/>
      <c r="GH1056" s="39"/>
      <c r="GI1056" s="39"/>
      <c r="GJ1056" s="39"/>
      <c r="GK1056" s="39"/>
      <c r="GL1056" s="39"/>
      <c r="GM1056" s="39"/>
      <c r="GN1056" s="39"/>
      <c r="GO1056" s="39"/>
      <c r="GP1056" s="39"/>
      <c r="GQ1056" s="39"/>
      <c r="GR1056" s="39"/>
      <c r="GS1056" s="39"/>
      <c r="GT1056" s="39"/>
      <c r="GU1056" s="39"/>
      <c r="GV1056" s="39"/>
      <c r="GW1056" s="39"/>
      <c r="GX1056" s="39"/>
      <c r="GY1056" s="39"/>
      <c r="GZ1056" s="39"/>
      <c r="HA1056" s="39"/>
      <c r="HB1056" s="39"/>
      <c r="HC1056" s="39"/>
      <c r="HD1056" s="39"/>
      <c r="HE1056" s="39"/>
      <c r="HF1056" s="39"/>
      <c r="HG1056" s="39"/>
      <c r="HH1056" s="39"/>
      <c r="HI1056" s="39"/>
      <c r="HJ1056" s="39"/>
      <c r="HK1056" s="39"/>
      <c r="HL1056" s="39"/>
      <c r="HM1056" s="39"/>
      <c r="HN1056" s="39"/>
      <c r="HO1056" s="39"/>
      <c r="HP1056" s="39"/>
      <c r="HQ1056" s="39"/>
      <c r="HR1056" s="39"/>
      <c r="HS1056" s="39"/>
      <c r="HT1056" s="39"/>
      <c r="HU1056" s="39"/>
      <c r="HV1056" s="39"/>
      <c r="HW1056" s="39"/>
      <c r="HX1056" s="39"/>
      <c r="HY1056" s="39"/>
      <c r="HZ1056" s="39"/>
      <c r="IA1056" s="39"/>
      <c r="IB1056" s="44"/>
      <c r="IC1056" s="40"/>
      <c r="ID1056" s="40"/>
      <c r="IE1056" s="40"/>
      <c r="IF1056" s="40"/>
      <c r="IG1056" s="40"/>
      <c r="IH1056" s="40"/>
      <c r="II1056" s="40"/>
      <c r="IJ1056" s="40"/>
      <c r="IK1056" s="40"/>
      <c r="IL1056" s="40"/>
      <c r="IM1056" s="40"/>
      <c r="IN1056" s="40"/>
      <c r="IO1056" s="40"/>
      <c r="IP1056" s="40"/>
      <c r="IQ1056" s="40"/>
      <c r="IR1056" s="40"/>
      <c r="IS1056" s="40"/>
      <c r="IT1056" s="40"/>
      <c r="IU1056" s="40"/>
      <c r="IV1056" s="40"/>
    </row>
    <row r="1057" spans="2:256" s="33" customFormat="1" ht="63" x14ac:dyDescent="0.25">
      <c r="B1057" s="177"/>
      <c r="C1057" s="8">
        <f t="shared" si="1"/>
        <v>422</v>
      </c>
      <c r="D1057" s="13" t="s">
        <v>3179</v>
      </c>
      <c r="E1057" s="13" t="s">
        <v>1078</v>
      </c>
      <c r="F1057" s="13" t="s">
        <v>1079</v>
      </c>
      <c r="G1057" s="11" t="s">
        <v>4470</v>
      </c>
      <c r="H1057" s="10">
        <v>41039</v>
      </c>
      <c r="I1057" s="144">
        <f>321403.8</f>
        <v>321403.8</v>
      </c>
      <c r="J1057" s="80"/>
      <c r="K1057" s="9" t="s">
        <v>1080</v>
      </c>
      <c r="L1057" s="39"/>
      <c r="M1057" s="39"/>
      <c r="N1057" s="39"/>
      <c r="O1057" s="39"/>
      <c r="P1057" s="39"/>
      <c r="Q1057" s="39"/>
      <c r="R1057" s="39"/>
      <c r="S1057" s="39"/>
      <c r="T1057" s="39"/>
      <c r="U1057" s="39"/>
      <c r="V1057" s="39"/>
      <c r="W1057" s="39"/>
      <c r="X1057" s="39"/>
      <c r="Y1057" s="39"/>
      <c r="Z1057" s="39"/>
      <c r="AA1057" s="39"/>
      <c r="AB1057" s="39"/>
      <c r="AC1057" s="39"/>
      <c r="AD1057" s="39"/>
      <c r="AE1057" s="39"/>
      <c r="AF1057" s="39"/>
      <c r="AG1057" s="39"/>
      <c r="AH1057" s="39"/>
      <c r="AI1057" s="39"/>
      <c r="AJ1057" s="39"/>
      <c r="AK1057" s="39"/>
      <c r="AL1057" s="39"/>
      <c r="AM1057" s="39"/>
      <c r="AN1057" s="39"/>
      <c r="AO1057" s="39"/>
      <c r="AP1057" s="39"/>
      <c r="AQ1057" s="39"/>
      <c r="AR1057" s="39"/>
      <c r="AS1057" s="39"/>
      <c r="AT1057" s="39"/>
      <c r="AU1057" s="39"/>
      <c r="AV1057" s="39"/>
      <c r="AW1057" s="39"/>
      <c r="AX1057" s="39"/>
      <c r="AY1057" s="39"/>
      <c r="AZ1057" s="39"/>
      <c r="BA1057" s="39"/>
      <c r="BB1057" s="39"/>
      <c r="BC1057" s="39"/>
      <c r="BD1057" s="39"/>
      <c r="BE1057" s="39"/>
      <c r="BF1057" s="39"/>
      <c r="BG1057" s="39"/>
      <c r="BH1057" s="39"/>
      <c r="BI1057" s="39"/>
      <c r="BJ1057" s="39"/>
      <c r="BK1057" s="39"/>
      <c r="BL1057" s="39"/>
      <c r="BM1057" s="39"/>
      <c r="BN1057" s="39"/>
      <c r="BO1057" s="39"/>
      <c r="BP1057" s="39"/>
      <c r="BQ1057" s="39"/>
      <c r="BR1057" s="39"/>
      <c r="BS1057" s="39"/>
      <c r="BT1057" s="39"/>
      <c r="BU1057" s="39"/>
      <c r="BV1057" s="39"/>
      <c r="BW1057" s="39"/>
      <c r="BX1057" s="39"/>
      <c r="BY1057" s="39"/>
      <c r="BZ1057" s="39"/>
      <c r="CA1057" s="39"/>
      <c r="CB1057" s="39"/>
      <c r="CC1057" s="39"/>
      <c r="CD1057" s="39"/>
      <c r="CE1057" s="39"/>
      <c r="CF1057" s="39"/>
      <c r="CG1057" s="39"/>
      <c r="CH1057" s="39"/>
      <c r="CI1057" s="39"/>
      <c r="CJ1057" s="39"/>
      <c r="CK1057" s="39"/>
      <c r="CL1057" s="39"/>
      <c r="CM1057" s="39"/>
      <c r="CN1057" s="39"/>
      <c r="CO1057" s="39"/>
      <c r="CP1057" s="39"/>
      <c r="CQ1057" s="39"/>
      <c r="CR1057" s="39"/>
      <c r="CS1057" s="39"/>
      <c r="CT1057" s="39"/>
      <c r="CU1057" s="39"/>
      <c r="CV1057" s="39"/>
      <c r="CW1057" s="39"/>
      <c r="CX1057" s="39"/>
      <c r="CY1057" s="39"/>
      <c r="CZ1057" s="39"/>
      <c r="DA1057" s="39"/>
      <c r="DB1057" s="39"/>
      <c r="DC1057" s="39"/>
      <c r="DD1057" s="39"/>
      <c r="DE1057" s="39"/>
      <c r="DF1057" s="39"/>
      <c r="DG1057" s="39"/>
      <c r="DH1057" s="39"/>
      <c r="DI1057" s="39"/>
      <c r="DJ1057" s="39"/>
      <c r="DK1057" s="39"/>
      <c r="DL1057" s="39"/>
      <c r="DM1057" s="39"/>
      <c r="DN1057" s="39"/>
      <c r="DO1057" s="39"/>
      <c r="DP1057" s="39"/>
      <c r="DQ1057" s="39"/>
      <c r="DR1057" s="39"/>
      <c r="DS1057" s="39"/>
      <c r="DT1057" s="39"/>
      <c r="DU1057" s="39"/>
      <c r="DV1057" s="39"/>
      <c r="DW1057" s="39"/>
      <c r="DX1057" s="39"/>
      <c r="DY1057" s="39"/>
      <c r="DZ1057" s="39"/>
      <c r="EA1057" s="39"/>
      <c r="EB1057" s="39"/>
      <c r="EC1057" s="39"/>
      <c r="ED1057" s="39"/>
      <c r="EE1057" s="39"/>
      <c r="EF1057" s="39"/>
      <c r="EG1057" s="39"/>
      <c r="EH1057" s="39"/>
      <c r="EI1057" s="39"/>
      <c r="EJ1057" s="39"/>
      <c r="EK1057" s="39"/>
      <c r="EL1057" s="39"/>
      <c r="EM1057" s="39"/>
      <c r="EN1057" s="39"/>
      <c r="EO1057" s="39"/>
      <c r="EP1057" s="39"/>
      <c r="EQ1057" s="39"/>
      <c r="ER1057" s="39"/>
      <c r="ES1057" s="39"/>
      <c r="ET1057" s="39"/>
      <c r="EU1057" s="39"/>
      <c r="EV1057" s="39"/>
      <c r="EW1057" s="39"/>
      <c r="EX1057" s="39"/>
      <c r="EY1057" s="39"/>
      <c r="EZ1057" s="39"/>
      <c r="FA1057" s="39"/>
      <c r="FB1057" s="39"/>
      <c r="FC1057" s="39"/>
      <c r="FD1057" s="39"/>
      <c r="FE1057" s="39"/>
      <c r="FF1057" s="39"/>
      <c r="FG1057" s="39"/>
      <c r="FH1057" s="39"/>
      <c r="FI1057" s="39"/>
      <c r="FJ1057" s="39"/>
      <c r="FK1057" s="39"/>
      <c r="FL1057" s="39"/>
      <c r="FM1057" s="39"/>
      <c r="FN1057" s="39"/>
      <c r="FO1057" s="39"/>
      <c r="FP1057" s="39"/>
      <c r="FQ1057" s="39"/>
      <c r="FR1057" s="39"/>
      <c r="FS1057" s="39"/>
      <c r="FT1057" s="39"/>
      <c r="FU1057" s="39"/>
      <c r="FV1057" s="39"/>
      <c r="FW1057" s="39"/>
      <c r="FX1057" s="39"/>
      <c r="FY1057" s="39"/>
      <c r="FZ1057" s="39"/>
      <c r="GA1057" s="39"/>
      <c r="GB1057" s="39"/>
      <c r="GC1057" s="39"/>
      <c r="GD1057" s="39"/>
      <c r="GE1057" s="39"/>
      <c r="GF1057" s="39"/>
      <c r="GG1057" s="39"/>
      <c r="GH1057" s="39"/>
      <c r="GI1057" s="39"/>
      <c r="GJ1057" s="39"/>
      <c r="GK1057" s="39"/>
      <c r="GL1057" s="39"/>
      <c r="GM1057" s="39"/>
      <c r="GN1057" s="39"/>
      <c r="GO1057" s="39"/>
      <c r="GP1057" s="39"/>
      <c r="GQ1057" s="39"/>
      <c r="GR1057" s="39"/>
      <c r="GS1057" s="39"/>
      <c r="GT1057" s="39"/>
      <c r="GU1057" s="39"/>
      <c r="GV1057" s="39"/>
      <c r="GW1057" s="39"/>
      <c r="GX1057" s="39"/>
      <c r="GY1057" s="39"/>
      <c r="GZ1057" s="39"/>
      <c r="HA1057" s="39"/>
      <c r="HB1057" s="39"/>
      <c r="HC1057" s="39"/>
      <c r="HD1057" s="39"/>
      <c r="HE1057" s="39"/>
      <c r="HF1057" s="39"/>
      <c r="HG1057" s="39"/>
      <c r="HH1057" s="39"/>
      <c r="HI1057" s="39"/>
      <c r="HJ1057" s="39"/>
      <c r="HK1057" s="39"/>
      <c r="HL1057" s="39"/>
      <c r="HM1057" s="39"/>
      <c r="HN1057" s="39"/>
      <c r="HO1057" s="39"/>
      <c r="HP1057" s="39"/>
      <c r="HQ1057" s="39"/>
      <c r="HR1057" s="39"/>
      <c r="HS1057" s="39"/>
      <c r="HT1057" s="39"/>
      <c r="HU1057" s="39"/>
      <c r="HV1057" s="39"/>
      <c r="HW1057" s="39"/>
      <c r="HX1057" s="39"/>
      <c r="HY1057" s="39"/>
      <c r="HZ1057" s="39"/>
      <c r="IA1057" s="39"/>
      <c r="IB1057" s="44"/>
      <c r="IC1057" s="40"/>
      <c r="ID1057" s="40"/>
      <c r="IE1057" s="40"/>
      <c r="IF1057" s="40"/>
      <c r="IG1057" s="40"/>
      <c r="IH1057" s="40"/>
      <c r="II1057" s="40"/>
      <c r="IJ1057" s="40"/>
      <c r="IK1057" s="40"/>
      <c r="IL1057" s="40"/>
      <c r="IM1057" s="40"/>
      <c r="IN1057" s="40"/>
      <c r="IO1057" s="40"/>
      <c r="IP1057" s="40"/>
      <c r="IQ1057" s="40"/>
      <c r="IR1057" s="40"/>
      <c r="IS1057" s="40"/>
      <c r="IT1057" s="40"/>
      <c r="IU1057" s="40"/>
      <c r="IV1057" s="40"/>
    </row>
    <row r="1058" spans="2:256" s="33" customFormat="1" ht="78.75" x14ac:dyDescent="0.25">
      <c r="B1058" s="177"/>
      <c r="C1058" s="8">
        <f t="shared" si="1"/>
        <v>423</v>
      </c>
      <c r="D1058" s="13" t="s">
        <v>3143</v>
      </c>
      <c r="E1058" s="77" t="s">
        <v>1081</v>
      </c>
      <c r="F1058" s="13" t="s">
        <v>1082</v>
      </c>
      <c r="G1058" s="4" t="s">
        <v>1083</v>
      </c>
      <c r="H1058" s="10">
        <v>40302</v>
      </c>
      <c r="I1058" s="144">
        <v>118779.16</v>
      </c>
      <c r="J1058" s="80"/>
      <c r="K1058" s="9" t="s">
        <v>1084</v>
      </c>
      <c r="L1058" s="39"/>
      <c r="M1058" s="39"/>
      <c r="N1058" s="39"/>
      <c r="O1058" s="39"/>
      <c r="P1058" s="39"/>
      <c r="Q1058" s="39"/>
      <c r="R1058" s="39"/>
      <c r="S1058" s="39"/>
      <c r="T1058" s="39"/>
      <c r="U1058" s="39"/>
      <c r="V1058" s="39"/>
      <c r="W1058" s="39"/>
      <c r="X1058" s="39"/>
      <c r="Y1058" s="39"/>
      <c r="Z1058" s="39"/>
      <c r="AA1058" s="39"/>
      <c r="AB1058" s="39"/>
      <c r="AC1058" s="39"/>
      <c r="AD1058" s="39"/>
      <c r="AE1058" s="39"/>
      <c r="AF1058" s="39"/>
      <c r="AG1058" s="39"/>
      <c r="AH1058" s="39"/>
      <c r="AI1058" s="39"/>
      <c r="AJ1058" s="39"/>
      <c r="AK1058" s="39"/>
      <c r="AL1058" s="39"/>
      <c r="AM1058" s="39"/>
      <c r="AN1058" s="39"/>
      <c r="AO1058" s="39"/>
      <c r="AP1058" s="39"/>
      <c r="AQ1058" s="39"/>
      <c r="AR1058" s="39"/>
      <c r="AS1058" s="39"/>
      <c r="AT1058" s="39"/>
      <c r="AU1058" s="39"/>
      <c r="AV1058" s="39"/>
      <c r="AW1058" s="39"/>
      <c r="AX1058" s="39"/>
      <c r="AY1058" s="39"/>
      <c r="AZ1058" s="39"/>
      <c r="BA1058" s="39"/>
      <c r="BB1058" s="39"/>
      <c r="BC1058" s="39"/>
      <c r="BD1058" s="39"/>
      <c r="BE1058" s="39"/>
      <c r="BF1058" s="39"/>
      <c r="BG1058" s="39"/>
      <c r="BH1058" s="39"/>
      <c r="BI1058" s="39"/>
      <c r="BJ1058" s="39"/>
      <c r="BK1058" s="39"/>
      <c r="BL1058" s="39"/>
      <c r="BM1058" s="39"/>
      <c r="BN1058" s="39"/>
      <c r="BO1058" s="39"/>
      <c r="BP1058" s="39"/>
      <c r="BQ1058" s="39"/>
      <c r="BR1058" s="39"/>
      <c r="BS1058" s="39"/>
      <c r="BT1058" s="39"/>
      <c r="BU1058" s="39"/>
      <c r="BV1058" s="39"/>
      <c r="BW1058" s="39"/>
      <c r="BX1058" s="39"/>
      <c r="BY1058" s="39"/>
      <c r="BZ1058" s="39"/>
      <c r="CA1058" s="39"/>
      <c r="CB1058" s="39"/>
      <c r="CC1058" s="39"/>
      <c r="CD1058" s="39"/>
      <c r="CE1058" s="39"/>
      <c r="CF1058" s="39"/>
      <c r="CG1058" s="39"/>
      <c r="CH1058" s="39"/>
      <c r="CI1058" s="39"/>
      <c r="CJ1058" s="39"/>
      <c r="CK1058" s="39"/>
      <c r="CL1058" s="39"/>
      <c r="CM1058" s="39"/>
      <c r="CN1058" s="39"/>
      <c r="CO1058" s="39"/>
      <c r="CP1058" s="39"/>
      <c r="CQ1058" s="39"/>
      <c r="CR1058" s="39"/>
      <c r="CS1058" s="39"/>
      <c r="CT1058" s="39"/>
      <c r="CU1058" s="39"/>
      <c r="CV1058" s="39"/>
      <c r="CW1058" s="39"/>
      <c r="CX1058" s="39"/>
      <c r="CY1058" s="39"/>
      <c r="CZ1058" s="39"/>
      <c r="DA1058" s="39"/>
      <c r="DB1058" s="39"/>
      <c r="DC1058" s="39"/>
      <c r="DD1058" s="39"/>
      <c r="DE1058" s="39"/>
      <c r="DF1058" s="39"/>
      <c r="DG1058" s="39"/>
      <c r="DH1058" s="39"/>
      <c r="DI1058" s="39"/>
      <c r="DJ1058" s="39"/>
      <c r="DK1058" s="39"/>
      <c r="DL1058" s="39"/>
      <c r="DM1058" s="39"/>
      <c r="DN1058" s="39"/>
      <c r="DO1058" s="39"/>
      <c r="DP1058" s="39"/>
      <c r="DQ1058" s="39"/>
      <c r="DR1058" s="39"/>
      <c r="DS1058" s="39"/>
      <c r="DT1058" s="39"/>
      <c r="DU1058" s="39"/>
      <c r="DV1058" s="39"/>
      <c r="DW1058" s="39"/>
      <c r="DX1058" s="39"/>
      <c r="DY1058" s="39"/>
      <c r="DZ1058" s="39"/>
      <c r="EA1058" s="39"/>
      <c r="EB1058" s="39"/>
      <c r="EC1058" s="39"/>
      <c r="ED1058" s="39"/>
      <c r="EE1058" s="39"/>
      <c r="EF1058" s="39"/>
      <c r="EG1058" s="39"/>
      <c r="EH1058" s="39"/>
      <c r="EI1058" s="39"/>
      <c r="EJ1058" s="39"/>
      <c r="EK1058" s="39"/>
      <c r="EL1058" s="39"/>
      <c r="EM1058" s="39"/>
      <c r="EN1058" s="39"/>
      <c r="EO1058" s="39"/>
      <c r="EP1058" s="39"/>
      <c r="EQ1058" s="39"/>
      <c r="ER1058" s="39"/>
      <c r="ES1058" s="39"/>
      <c r="ET1058" s="39"/>
      <c r="EU1058" s="39"/>
      <c r="EV1058" s="39"/>
      <c r="EW1058" s="39"/>
      <c r="EX1058" s="39"/>
      <c r="EY1058" s="39"/>
      <c r="EZ1058" s="39"/>
      <c r="FA1058" s="39"/>
      <c r="FB1058" s="39"/>
      <c r="FC1058" s="39"/>
      <c r="FD1058" s="39"/>
      <c r="FE1058" s="39"/>
      <c r="FF1058" s="39"/>
      <c r="FG1058" s="39"/>
      <c r="FH1058" s="39"/>
      <c r="FI1058" s="39"/>
      <c r="FJ1058" s="39"/>
      <c r="FK1058" s="39"/>
      <c r="FL1058" s="39"/>
      <c r="FM1058" s="39"/>
      <c r="FN1058" s="39"/>
      <c r="FO1058" s="39"/>
      <c r="FP1058" s="39"/>
      <c r="FQ1058" s="39"/>
      <c r="FR1058" s="39"/>
      <c r="FS1058" s="39"/>
      <c r="FT1058" s="39"/>
      <c r="FU1058" s="39"/>
      <c r="FV1058" s="39"/>
      <c r="FW1058" s="39"/>
      <c r="FX1058" s="39"/>
      <c r="FY1058" s="39"/>
      <c r="FZ1058" s="39"/>
      <c r="GA1058" s="39"/>
      <c r="GB1058" s="39"/>
      <c r="GC1058" s="39"/>
      <c r="GD1058" s="39"/>
      <c r="GE1058" s="39"/>
      <c r="GF1058" s="39"/>
      <c r="GG1058" s="39"/>
      <c r="GH1058" s="39"/>
      <c r="GI1058" s="39"/>
      <c r="GJ1058" s="39"/>
      <c r="GK1058" s="39"/>
      <c r="GL1058" s="39"/>
      <c r="GM1058" s="39"/>
      <c r="GN1058" s="39"/>
      <c r="GO1058" s="39"/>
      <c r="GP1058" s="39"/>
      <c r="GQ1058" s="39"/>
      <c r="GR1058" s="39"/>
      <c r="GS1058" s="39"/>
      <c r="GT1058" s="39"/>
      <c r="GU1058" s="39"/>
      <c r="GV1058" s="39"/>
      <c r="GW1058" s="39"/>
      <c r="GX1058" s="39"/>
      <c r="GY1058" s="39"/>
      <c r="GZ1058" s="39"/>
      <c r="HA1058" s="39"/>
      <c r="HB1058" s="39"/>
      <c r="HC1058" s="39"/>
      <c r="HD1058" s="39"/>
      <c r="HE1058" s="39"/>
      <c r="HF1058" s="39"/>
      <c r="HG1058" s="39"/>
      <c r="HH1058" s="39"/>
      <c r="HI1058" s="39"/>
      <c r="HJ1058" s="39"/>
      <c r="HK1058" s="39"/>
      <c r="HL1058" s="39"/>
      <c r="HM1058" s="39"/>
      <c r="HN1058" s="39"/>
      <c r="HO1058" s="39"/>
      <c r="HP1058" s="39"/>
      <c r="HQ1058" s="39"/>
      <c r="HR1058" s="39"/>
      <c r="HS1058" s="39"/>
      <c r="HT1058" s="39"/>
      <c r="HU1058" s="39"/>
      <c r="HV1058" s="39"/>
      <c r="HW1058" s="39"/>
      <c r="HX1058" s="39"/>
      <c r="HY1058" s="39"/>
      <c r="HZ1058" s="39"/>
      <c r="IA1058" s="39"/>
      <c r="IB1058" s="44"/>
      <c r="IC1058" s="40"/>
      <c r="ID1058" s="40"/>
      <c r="IE1058" s="40"/>
      <c r="IF1058" s="40"/>
      <c r="IG1058" s="40"/>
      <c r="IH1058" s="40"/>
      <c r="II1058" s="40"/>
      <c r="IJ1058" s="40"/>
      <c r="IK1058" s="40"/>
      <c r="IL1058" s="40"/>
      <c r="IM1058" s="40"/>
      <c r="IN1058" s="40"/>
      <c r="IO1058" s="40"/>
      <c r="IP1058" s="40"/>
      <c r="IQ1058" s="40"/>
      <c r="IR1058" s="40"/>
      <c r="IS1058" s="40"/>
      <c r="IT1058" s="40"/>
      <c r="IU1058" s="40"/>
      <c r="IV1058" s="40"/>
    </row>
    <row r="1059" spans="2:256" s="33" customFormat="1" x14ac:dyDescent="0.25">
      <c r="B1059" s="177"/>
      <c r="C1059" s="34"/>
      <c r="D1059" s="169"/>
      <c r="E1059" s="80"/>
      <c r="F1059" s="18"/>
      <c r="G1059" s="36"/>
      <c r="H1059" s="37"/>
      <c r="I1059" s="133"/>
      <c r="J1059" s="38"/>
      <c r="K1059" s="35"/>
      <c r="L1059" s="39"/>
      <c r="M1059" s="39"/>
      <c r="N1059" s="39"/>
      <c r="O1059" s="39"/>
      <c r="P1059" s="39"/>
      <c r="Q1059" s="39"/>
      <c r="R1059" s="39"/>
      <c r="S1059" s="39"/>
      <c r="T1059" s="39"/>
      <c r="U1059" s="39"/>
      <c r="V1059" s="39"/>
      <c r="W1059" s="39"/>
      <c r="X1059" s="39"/>
      <c r="Y1059" s="39"/>
      <c r="Z1059" s="39"/>
      <c r="AA1059" s="39"/>
      <c r="AB1059" s="39"/>
      <c r="AC1059" s="39"/>
      <c r="AD1059" s="39"/>
      <c r="AE1059" s="39"/>
      <c r="AF1059" s="39"/>
      <c r="AG1059" s="39"/>
      <c r="AH1059" s="39"/>
      <c r="AI1059" s="39"/>
      <c r="AJ1059" s="39"/>
      <c r="AK1059" s="39"/>
      <c r="AL1059" s="39"/>
      <c r="AM1059" s="39"/>
      <c r="AN1059" s="39"/>
      <c r="AO1059" s="39"/>
      <c r="AP1059" s="39"/>
      <c r="AQ1059" s="39"/>
      <c r="AR1059" s="39"/>
      <c r="AS1059" s="39"/>
      <c r="AT1059" s="39"/>
      <c r="AU1059" s="39"/>
      <c r="AV1059" s="39"/>
      <c r="AW1059" s="39"/>
      <c r="AX1059" s="39"/>
      <c r="AY1059" s="39"/>
      <c r="AZ1059" s="39"/>
      <c r="BA1059" s="39"/>
      <c r="BB1059" s="39"/>
      <c r="BC1059" s="39"/>
      <c r="BD1059" s="39"/>
      <c r="BE1059" s="39"/>
      <c r="BF1059" s="39"/>
      <c r="BG1059" s="39"/>
      <c r="BH1059" s="39"/>
      <c r="BI1059" s="39"/>
      <c r="BJ1059" s="39"/>
      <c r="BK1059" s="39"/>
      <c r="BL1059" s="39"/>
      <c r="BM1059" s="39"/>
      <c r="BN1059" s="39"/>
      <c r="BO1059" s="39"/>
      <c r="BP1059" s="39"/>
      <c r="BQ1059" s="39"/>
      <c r="BR1059" s="39"/>
      <c r="BS1059" s="39"/>
      <c r="BT1059" s="39"/>
      <c r="BU1059" s="39"/>
      <c r="BV1059" s="39"/>
      <c r="BW1059" s="39"/>
      <c r="BX1059" s="39"/>
      <c r="BY1059" s="39"/>
      <c r="BZ1059" s="39"/>
      <c r="CA1059" s="39"/>
      <c r="CB1059" s="39"/>
      <c r="CC1059" s="39"/>
      <c r="CD1059" s="39"/>
      <c r="CE1059" s="39"/>
      <c r="CF1059" s="39"/>
      <c r="CG1059" s="39"/>
      <c r="CH1059" s="39"/>
      <c r="CI1059" s="39"/>
      <c r="CJ1059" s="39"/>
      <c r="CK1059" s="39"/>
      <c r="CL1059" s="39"/>
      <c r="CM1059" s="39"/>
      <c r="CN1059" s="39"/>
      <c r="CO1059" s="39"/>
      <c r="CP1059" s="39"/>
      <c r="CQ1059" s="39"/>
      <c r="CR1059" s="39"/>
      <c r="CS1059" s="39"/>
      <c r="CT1059" s="39"/>
      <c r="CU1059" s="39"/>
      <c r="CV1059" s="39"/>
      <c r="CW1059" s="39"/>
      <c r="CX1059" s="39"/>
      <c r="CY1059" s="39"/>
      <c r="CZ1059" s="39"/>
      <c r="DA1059" s="39"/>
      <c r="DB1059" s="39"/>
      <c r="DC1059" s="39"/>
      <c r="DD1059" s="39"/>
      <c r="DE1059" s="39"/>
      <c r="DF1059" s="39"/>
      <c r="DG1059" s="39"/>
      <c r="DH1059" s="39"/>
      <c r="DI1059" s="39"/>
      <c r="DJ1059" s="39"/>
      <c r="DK1059" s="39"/>
      <c r="DL1059" s="39"/>
      <c r="DM1059" s="39"/>
      <c r="DN1059" s="39"/>
      <c r="DO1059" s="39"/>
      <c r="DP1059" s="39"/>
      <c r="DQ1059" s="39"/>
      <c r="DR1059" s="39"/>
      <c r="DS1059" s="39"/>
      <c r="DT1059" s="39"/>
      <c r="DU1059" s="39"/>
      <c r="DV1059" s="39"/>
      <c r="DW1059" s="39"/>
      <c r="DX1059" s="39"/>
      <c r="DY1059" s="39"/>
      <c r="DZ1059" s="39"/>
      <c r="EA1059" s="39"/>
      <c r="EB1059" s="39"/>
      <c r="EC1059" s="39"/>
      <c r="ED1059" s="39"/>
      <c r="EE1059" s="39"/>
      <c r="EF1059" s="39"/>
      <c r="EG1059" s="39"/>
      <c r="EH1059" s="39"/>
      <c r="EI1059" s="39"/>
      <c r="EJ1059" s="39"/>
      <c r="EK1059" s="39"/>
      <c r="EL1059" s="39"/>
      <c r="EM1059" s="39"/>
      <c r="EN1059" s="39"/>
      <c r="EO1059" s="39"/>
      <c r="EP1059" s="39"/>
      <c r="EQ1059" s="39"/>
      <c r="ER1059" s="39"/>
      <c r="ES1059" s="39"/>
      <c r="ET1059" s="39"/>
      <c r="EU1059" s="39"/>
      <c r="EV1059" s="39"/>
      <c r="EW1059" s="39"/>
      <c r="EX1059" s="39"/>
      <c r="EY1059" s="39"/>
      <c r="EZ1059" s="39"/>
      <c r="FA1059" s="39"/>
      <c r="FB1059" s="39"/>
      <c r="FC1059" s="39"/>
      <c r="FD1059" s="39"/>
      <c r="FE1059" s="39"/>
      <c r="FF1059" s="39"/>
      <c r="FG1059" s="39"/>
      <c r="FH1059" s="39"/>
      <c r="FI1059" s="39"/>
      <c r="FJ1059" s="39"/>
      <c r="FK1059" s="39"/>
      <c r="FL1059" s="39"/>
      <c r="FM1059" s="39"/>
      <c r="FN1059" s="39"/>
      <c r="FO1059" s="39"/>
      <c r="FP1059" s="39"/>
      <c r="FQ1059" s="39"/>
      <c r="FR1059" s="39"/>
      <c r="FS1059" s="39"/>
      <c r="FT1059" s="39"/>
      <c r="FU1059" s="39"/>
      <c r="FV1059" s="39"/>
      <c r="FW1059" s="39"/>
      <c r="FX1059" s="39"/>
      <c r="FY1059" s="39"/>
      <c r="FZ1059" s="39"/>
      <c r="GA1059" s="39"/>
      <c r="GB1059" s="39"/>
      <c r="GC1059" s="39"/>
      <c r="GD1059" s="39"/>
      <c r="GE1059" s="39"/>
      <c r="GF1059" s="39"/>
      <c r="GG1059" s="39"/>
      <c r="GH1059" s="39"/>
      <c r="GI1059" s="39"/>
      <c r="GJ1059" s="39"/>
      <c r="GK1059" s="39"/>
      <c r="GL1059" s="39"/>
      <c r="GM1059" s="39"/>
      <c r="GN1059" s="39"/>
      <c r="GO1059" s="39"/>
      <c r="GP1059" s="39"/>
      <c r="GQ1059" s="39"/>
      <c r="GR1059" s="39"/>
      <c r="GS1059" s="39"/>
      <c r="GT1059" s="39"/>
      <c r="GU1059" s="39"/>
      <c r="GV1059" s="39"/>
      <c r="GW1059" s="39"/>
      <c r="GX1059" s="39"/>
      <c r="GY1059" s="39"/>
      <c r="GZ1059" s="39"/>
      <c r="HA1059" s="39"/>
      <c r="HB1059" s="39"/>
      <c r="HC1059" s="39"/>
      <c r="HD1059" s="39"/>
      <c r="HE1059" s="39"/>
      <c r="HF1059" s="39"/>
      <c r="HG1059" s="39"/>
      <c r="HH1059" s="39"/>
      <c r="HI1059" s="39"/>
      <c r="HJ1059" s="39"/>
      <c r="HK1059" s="39"/>
      <c r="HL1059" s="39"/>
      <c r="HM1059" s="39"/>
      <c r="HN1059" s="39"/>
      <c r="HO1059" s="39"/>
      <c r="HP1059" s="39"/>
      <c r="HQ1059" s="39"/>
      <c r="HR1059" s="39"/>
      <c r="HS1059" s="39"/>
      <c r="HT1059" s="39"/>
      <c r="HU1059" s="39"/>
      <c r="HV1059" s="39"/>
      <c r="HW1059" s="39"/>
      <c r="HX1059" s="39"/>
      <c r="HY1059" s="39"/>
      <c r="HZ1059" s="39"/>
      <c r="IA1059" s="39"/>
      <c r="IB1059" s="44"/>
      <c r="IC1059" s="40"/>
      <c r="ID1059" s="40"/>
      <c r="IE1059" s="40"/>
      <c r="IF1059" s="40"/>
      <c r="IG1059" s="40"/>
      <c r="IH1059" s="40"/>
      <c r="II1059" s="40"/>
      <c r="IJ1059" s="40"/>
      <c r="IK1059" s="40"/>
      <c r="IL1059" s="40"/>
      <c r="IM1059" s="40"/>
      <c r="IN1059" s="40"/>
      <c r="IO1059" s="40"/>
      <c r="IP1059" s="40"/>
      <c r="IQ1059" s="40"/>
      <c r="IR1059" s="40"/>
      <c r="IS1059" s="40"/>
      <c r="IT1059" s="40"/>
      <c r="IU1059" s="40"/>
      <c r="IV1059" s="40"/>
    </row>
    <row r="1060" spans="2:256" s="33" customFormat="1" ht="47.25" x14ac:dyDescent="0.25">
      <c r="B1060" s="177"/>
      <c r="C1060" s="94">
        <v>424</v>
      </c>
      <c r="D1060" s="80" t="s">
        <v>3266</v>
      </c>
      <c r="E1060" s="42" t="s">
        <v>1757</v>
      </c>
      <c r="F1060" s="95" t="s">
        <v>1449</v>
      </c>
      <c r="G1060" s="36" t="s">
        <v>3862</v>
      </c>
      <c r="H1060" s="43" t="s">
        <v>3974</v>
      </c>
      <c r="I1060" s="133">
        <v>641600</v>
      </c>
      <c r="J1060" s="38"/>
      <c r="K1060" s="35" t="s">
        <v>3567</v>
      </c>
      <c r="L1060" s="39"/>
      <c r="M1060" s="39"/>
      <c r="N1060" s="39"/>
      <c r="O1060" s="39"/>
      <c r="P1060" s="39"/>
      <c r="Q1060" s="39"/>
      <c r="R1060" s="39"/>
      <c r="S1060" s="39"/>
      <c r="T1060" s="39"/>
      <c r="U1060" s="39"/>
      <c r="V1060" s="39"/>
      <c r="W1060" s="39"/>
      <c r="X1060" s="39"/>
      <c r="Y1060" s="39"/>
      <c r="Z1060" s="39"/>
      <c r="AA1060" s="39"/>
      <c r="AB1060" s="39"/>
      <c r="AC1060" s="39"/>
      <c r="AD1060" s="39"/>
      <c r="AE1060" s="39"/>
      <c r="AF1060" s="39"/>
      <c r="AG1060" s="39"/>
      <c r="AH1060" s="39"/>
      <c r="AI1060" s="39"/>
      <c r="AJ1060" s="39"/>
      <c r="AK1060" s="39"/>
      <c r="AL1060" s="39"/>
      <c r="AM1060" s="39"/>
      <c r="AN1060" s="39"/>
      <c r="AO1060" s="39"/>
      <c r="AP1060" s="39"/>
      <c r="AQ1060" s="39"/>
      <c r="AR1060" s="39"/>
      <c r="AS1060" s="39"/>
      <c r="AT1060" s="39"/>
      <c r="AU1060" s="39"/>
      <c r="AV1060" s="39"/>
      <c r="AW1060" s="39"/>
      <c r="AX1060" s="39"/>
      <c r="AY1060" s="39"/>
      <c r="AZ1060" s="39"/>
      <c r="BA1060" s="39"/>
      <c r="BB1060" s="39"/>
      <c r="BC1060" s="39"/>
      <c r="BD1060" s="39"/>
      <c r="BE1060" s="39"/>
      <c r="BF1060" s="39"/>
      <c r="BG1060" s="39"/>
      <c r="BH1060" s="39"/>
      <c r="BI1060" s="39"/>
      <c r="BJ1060" s="39"/>
      <c r="BK1060" s="39"/>
      <c r="BL1060" s="39"/>
      <c r="BM1060" s="39"/>
      <c r="BN1060" s="39"/>
      <c r="BO1060" s="39"/>
      <c r="BP1060" s="39"/>
      <c r="BQ1060" s="39"/>
      <c r="BR1060" s="39"/>
      <c r="BS1060" s="39"/>
      <c r="BT1060" s="39"/>
      <c r="BU1060" s="39"/>
      <c r="BV1060" s="39"/>
      <c r="BW1060" s="39"/>
      <c r="BX1060" s="39"/>
      <c r="BY1060" s="39"/>
      <c r="BZ1060" s="39"/>
      <c r="CA1060" s="39"/>
      <c r="CB1060" s="39"/>
      <c r="CC1060" s="39"/>
      <c r="CD1060" s="39"/>
      <c r="CE1060" s="39"/>
      <c r="CF1060" s="39"/>
      <c r="CG1060" s="39"/>
      <c r="CH1060" s="39"/>
      <c r="CI1060" s="39"/>
      <c r="CJ1060" s="39"/>
      <c r="CK1060" s="39"/>
      <c r="CL1060" s="39"/>
      <c r="CM1060" s="39"/>
      <c r="CN1060" s="39"/>
      <c r="CO1060" s="39"/>
      <c r="CP1060" s="39"/>
      <c r="CQ1060" s="39"/>
      <c r="CR1060" s="39"/>
      <c r="CS1060" s="39"/>
      <c r="CT1060" s="39"/>
      <c r="CU1060" s="39"/>
      <c r="CV1060" s="39"/>
      <c r="CW1060" s="39"/>
      <c r="CX1060" s="39"/>
      <c r="CY1060" s="39"/>
      <c r="CZ1060" s="39"/>
      <c r="DA1060" s="39"/>
      <c r="DB1060" s="39"/>
      <c r="DC1060" s="39"/>
      <c r="DD1060" s="39"/>
      <c r="DE1060" s="39"/>
      <c r="DF1060" s="39"/>
      <c r="DG1060" s="39"/>
      <c r="DH1060" s="39"/>
      <c r="DI1060" s="39"/>
      <c r="DJ1060" s="39"/>
      <c r="DK1060" s="39"/>
      <c r="DL1060" s="39"/>
      <c r="DM1060" s="39"/>
      <c r="DN1060" s="39"/>
      <c r="DO1060" s="39"/>
      <c r="DP1060" s="39"/>
      <c r="DQ1060" s="39"/>
      <c r="DR1060" s="39"/>
      <c r="DS1060" s="39"/>
      <c r="DT1060" s="39"/>
      <c r="DU1060" s="39"/>
      <c r="DV1060" s="39"/>
      <c r="DW1060" s="39"/>
      <c r="DX1060" s="39"/>
      <c r="DY1060" s="39"/>
      <c r="DZ1060" s="39"/>
      <c r="EA1060" s="39"/>
      <c r="EB1060" s="39"/>
      <c r="EC1060" s="39"/>
      <c r="ED1060" s="39"/>
      <c r="EE1060" s="39"/>
      <c r="EF1060" s="39"/>
      <c r="EG1060" s="39"/>
      <c r="EH1060" s="39"/>
      <c r="EI1060" s="39"/>
      <c r="EJ1060" s="39"/>
      <c r="EK1060" s="39"/>
      <c r="EL1060" s="39"/>
      <c r="EM1060" s="39"/>
      <c r="EN1060" s="39"/>
      <c r="EO1060" s="39"/>
      <c r="EP1060" s="39"/>
      <c r="EQ1060" s="39"/>
      <c r="ER1060" s="39"/>
      <c r="ES1060" s="39"/>
      <c r="ET1060" s="39"/>
      <c r="EU1060" s="39"/>
      <c r="EV1060" s="39"/>
      <c r="EW1060" s="39"/>
      <c r="EX1060" s="39"/>
      <c r="EY1060" s="39"/>
      <c r="EZ1060" s="39"/>
      <c r="FA1060" s="39"/>
      <c r="FB1060" s="39"/>
      <c r="FC1060" s="39"/>
      <c r="FD1060" s="39"/>
      <c r="FE1060" s="39"/>
      <c r="FF1060" s="39"/>
      <c r="FG1060" s="39"/>
      <c r="FH1060" s="39"/>
      <c r="FI1060" s="39"/>
      <c r="FJ1060" s="39"/>
      <c r="FK1060" s="39"/>
      <c r="FL1060" s="39"/>
      <c r="FM1060" s="39"/>
      <c r="FN1060" s="39"/>
      <c r="FO1060" s="39"/>
      <c r="FP1060" s="39"/>
      <c r="FQ1060" s="39"/>
      <c r="FR1060" s="39"/>
      <c r="FS1060" s="39"/>
      <c r="FT1060" s="39"/>
      <c r="FU1060" s="39"/>
      <c r="FV1060" s="39"/>
      <c r="FW1060" s="39"/>
      <c r="FX1060" s="39"/>
      <c r="FY1060" s="39"/>
      <c r="FZ1060" s="39"/>
      <c r="GA1060" s="39"/>
      <c r="GB1060" s="39"/>
      <c r="GC1060" s="39"/>
      <c r="GD1060" s="39"/>
      <c r="GE1060" s="39"/>
      <c r="GF1060" s="39"/>
      <c r="GG1060" s="39"/>
      <c r="GH1060" s="39"/>
      <c r="GI1060" s="39"/>
      <c r="GJ1060" s="39"/>
      <c r="GK1060" s="39"/>
      <c r="GL1060" s="39"/>
      <c r="GM1060" s="39"/>
      <c r="GN1060" s="39"/>
      <c r="GO1060" s="39"/>
      <c r="GP1060" s="39"/>
      <c r="GQ1060" s="39"/>
      <c r="GR1060" s="39"/>
      <c r="GS1060" s="39"/>
      <c r="GT1060" s="39"/>
      <c r="GU1060" s="39"/>
      <c r="GV1060" s="39"/>
      <c r="GW1060" s="39"/>
      <c r="GX1060" s="39"/>
      <c r="GY1060" s="39"/>
      <c r="GZ1060" s="39"/>
      <c r="HA1060" s="39"/>
      <c r="HB1060" s="39"/>
      <c r="HC1060" s="39"/>
      <c r="HD1060" s="39"/>
      <c r="HE1060" s="39"/>
      <c r="HF1060" s="39"/>
      <c r="HG1060" s="39"/>
      <c r="HH1060" s="39"/>
      <c r="HI1060" s="39"/>
      <c r="HJ1060" s="39"/>
      <c r="HK1060" s="39"/>
      <c r="HL1060" s="39"/>
      <c r="HM1060" s="39"/>
      <c r="HN1060" s="39"/>
      <c r="HO1060" s="39"/>
      <c r="HP1060" s="39"/>
      <c r="HQ1060" s="39"/>
      <c r="HR1060" s="39"/>
      <c r="HS1060" s="39"/>
      <c r="HT1060" s="39"/>
      <c r="HU1060" s="39"/>
      <c r="HV1060" s="39"/>
      <c r="HW1060" s="39"/>
      <c r="HX1060" s="39"/>
      <c r="HY1060" s="39"/>
      <c r="HZ1060" s="39"/>
      <c r="IA1060" s="39"/>
      <c r="IB1060" s="44"/>
      <c r="IC1060" s="40"/>
      <c r="ID1060" s="40"/>
      <c r="IE1060" s="40"/>
      <c r="IF1060" s="40"/>
      <c r="IG1060" s="40"/>
      <c r="IH1060" s="40"/>
      <c r="II1060" s="40"/>
      <c r="IJ1060" s="40"/>
      <c r="IK1060" s="40"/>
      <c r="IL1060" s="40"/>
      <c r="IM1060" s="40"/>
      <c r="IN1060" s="40"/>
      <c r="IO1060" s="40"/>
      <c r="IP1060" s="40"/>
      <c r="IQ1060" s="40"/>
      <c r="IR1060" s="40"/>
      <c r="IS1060" s="40"/>
      <c r="IT1060" s="40"/>
      <c r="IU1060" s="40"/>
      <c r="IV1060" s="40"/>
    </row>
    <row r="1061" spans="2:256" s="33" customFormat="1" ht="31.5" x14ac:dyDescent="0.25">
      <c r="B1061" s="177"/>
      <c r="C1061" s="94">
        <v>425</v>
      </c>
      <c r="D1061" s="80" t="s">
        <v>3267</v>
      </c>
      <c r="E1061" s="42" t="s">
        <v>1757</v>
      </c>
      <c r="F1061" s="66" t="s">
        <v>1450</v>
      </c>
      <c r="G1061" s="36" t="s">
        <v>3845</v>
      </c>
      <c r="H1061" s="43" t="s">
        <v>3974</v>
      </c>
      <c r="I1061" s="133">
        <v>135000</v>
      </c>
      <c r="J1061" s="38"/>
      <c r="K1061" s="35" t="s">
        <v>2562</v>
      </c>
      <c r="L1061" s="39"/>
      <c r="M1061" s="39"/>
      <c r="N1061" s="39"/>
      <c r="O1061" s="39"/>
      <c r="P1061" s="39"/>
      <c r="Q1061" s="39"/>
      <c r="R1061" s="39"/>
      <c r="S1061" s="39"/>
      <c r="T1061" s="39"/>
      <c r="U1061" s="39"/>
      <c r="V1061" s="39"/>
      <c r="W1061" s="39"/>
      <c r="X1061" s="39"/>
      <c r="Y1061" s="39"/>
      <c r="Z1061" s="39"/>
      <c r="AA1061" s="39"/>
      <c r="AB1061" s="39"/>
      <c r="AC1061" s="39"/>
      <c r="AD1061" s="39"/>
      <c r="AE1061" s="39"/>
      <c r="AF1061" s="39"/>
      <c r="AG1061" s="39"/>
      <c r="AH1061" s="39"/>
      <c r="AI1061" s="39"/>
      <c r="AJ1061" s="39"/>
      <c r="AK1061" s="39"/>
      <c r="AL1061" s="39"/>
      <c r="AM1061" s="39"/>
      <c r="AN1061" s="39"/>
      <c r="AO1061" s="39"/>
      <c r="AP1061" s="39"/>
      <c r="AQ1061" s="39"/>
      <c r="AR1061" s="39"/>
      <c r="AS1061" s="39"/>
      <c r="AT1061" s="39"/>
      <c r="AU1061" s="39"/>
      <c r="AV1061" s="39"/>
      <c r="AW1061" s="39"/>
      <c r="AX1061" s="39"/>
      <c r="AY1061" s="39"/>
      <c r="AZ1061" s="39"/>
      <c r="BA1061" s="39"/>
      <c r="BB1061" s="39"/>
      <c r="BC1061" s="39"/>
      <c r="BD1061" s="39"/>
      <c r="BE1061" s="39"/>
      <c r="BF1061" s="39"/>
      <c r="BG1061" s="39"/>
      <c r="BH1061" s="39"/>
      <c r="BI1061" s="39"/>
      <c r="BJ1061" s="39"/>
      <c r="BK1061" s="39"/>
      <c r="BL1061" s="39"/>
      <c r="BM1061" s="39"/>
      <c r="BN1061" s="39"/>
      <c r="BO1061" s="39"/>
      <c r="BP1061" s="39"/>
      <c r="BQ1061" s="39"/>
      <c r="BR1061" s="39"/>
      <c r="BS1061" s="39"/>
      <c r="BT1061" s="39"/>
      <c r="BU1061" s="39"/>
      <c r="BV1061" s="39"/>
      <c r="BW1061" s="39"/>
      <c r="BX1061" s="39"/>
      <c r="BY1061" s="39"/>
      <c r="BZ1061" s="39"/>
      <c r="CA1061" s="39"/>
      <c r="CB1061" s="39"/>
      <c r="CC1061" s="39"/>
      <c r="CD1061" s="39"/>
      <c r="CE1061" s="39"/>
      <c r="CF1061" s="39"/>
      <c r="CG1061" s="39"/>
      <c r="CH1061" s="39"/>
      <c r="CI1061" s="39"/>
      <c r="CJ1061" s="39"/>
      <c r="CK1061" s="39"/>
      <c r="CL1061" s="39"/>
      <c r="CM1061" s="39"/>
      <c r="CN1061" s="39"/>
      <c r="CO1061" s="39"/>
      <c r="CP1061" s="39"/>
      <c r="CQ1061" s="39"/>
      <c r="CR1061" s="39"/>
      <c r="CS1061" s="39"/>
      <c r="CT1061" s="39"/>
      <c r="CU1061" s="39"/>
      <c r="CV1061" s="39"/>
      <c r="CW1061" s="39"/>
      <c r="CX1061" s="39"/>
      <c r="CY1061" s="39"/>
      <c r="CZ1061" s="39"/>
      <c r="DA1061" s="39"/>
      <c r="DB1061" s="39"/>
      <c r="DC1061" s="39"/>
      <c r="DD1061" s="39"/>
      <c r="DE1061" s="39"/>
      <c r="DF1061" s="39"/>
      <c r="DG1061" s="39"/>
      <c r="DH1061" s="39"/>
      <c r="DI1061" s="39"/>
      <c r="DJ1061" s="39"/>
      <c r="DK1061" s="39"/>
      <c r="DL1061" s="39"/>
      <c r="DM1061" s="39"/>
      <c r="DN1061" s="39"/>
      <c r="DO1061" s="39"/>
      <c r="DP1061" s="39"/>
      <c r="DQ1061" s="39"/>
      <c r="DR1061" s="39"/>
      <c r="DS1061" s="39"/>
      <c r="DT1061" s="39"/>
      <c r="DU1061" s="39"/>
      <c r="DV1061" s="39"/>
      <c r="DW1061" s="39"/>
      <c r="DX1061" s="39"/>
      <c r="DY1061" s="39"/>
      <c r="DZ1061" s="39"/>
      <c r="EA1061" s="39"/>
      <c r="EB1061" s="39"/>
      <c r="EC1061" s="39"/>
      <c r="ED1061" s="39"/>
      <c r="EE1061" s="39"/>
      <c r="EF1061" s="39"/>
      <c r="EG1061" s="39"/>
      <c r="EH1061" s="39"/>
      <c r="EI1061" s="39"/>
      <c r="EJ1061" s="39"/>
      <c r="EK1061" s="39"/>
      <c r="EL1061" s="39"/>
      <c r="EM1061" s="39"/>
      <c r="EN1061" s="39"/>
      <c r="EO1061" s="39"/>
      <c r="EP1061" s="39"/>
      <c r="EQ1061" s="39"/>
      <c r="ER1061" s="39"/>
      <c r="ES1061" s="39"/>
      <c r="ET1061" s="39"/>
      <c r="EU1061" s="39"/>
      <c r="EV1061" s="39"/>
      <c r="EW1061" s="39"/>
      <c r="EX1061" s="39"/>
      <c r="EY1061" s="39"/>
      <c r="EZ1061" s="39"/>
      <c r="FA1061" s="39"/>
      <c r="FB1061" s="39"/>
      <c r="FC1061" s="39"/>
      <c r="FD1061" s="39"/>
      <c r="FE1061" s="39"/>
      <c r="FF1061" s="39"/>
      <c r="FG1061" s="39"/>
      <c r="FH1061" s="39"/>
      <c r="FI1061" s="39"/>
      <c r="FJ1061" s="39"/>
      <c r="FK1061" s="39"/>
      <c r="FL1061" s="39"/>
      <c r="FM1061" s="39"/>
      <c r="FN1061" s="39"/>
      <c r="FO1061" s="39"/>
      <c r="FP1061" s="39"/>
      <c r="FQ1061" s="39"/>
      <c r="FR1061" s="39"/>
      <c r="FS1061" s="39"/>
      <c r="FT1061" s="39"/>
      <c r="FU1061" s="39"/>
      <c r="FV1061" s="39"/>
      <c r="FW1061" s="39"/>
      <c r="FX1061" s="39"/>
      <c r="FY1061" s="39"/>
      <c r="FZ1061" s="39"/>
      <c r="GA1061" s="39"/>
      <c r="GB1061" s="39"/>
      <c r="GC1061" s="39"/>
      <c r="GD1061" s="39"/>
      <c r="GE1061" s="39"/>
      <c r="GF1061" s="39"/>
      <c r="GG1061" s="39"/>
      <c r="GH1061" s="39"/>
      <c r="GI1061" s="39"/>
      <c r="GJ1061" s="39"/>
      <c r="GK1061" s="39"/>
      <c r="GL1061" s="39"/>
      <c r="GM1061" s="39"/>
      <c r="GN1061" s="39"/>
      <c r="GO1061" s="39"/>
      <c r="GP1061" s="39"/>
      <c r="GQ1061" s="39"/>
      <c r="GR1061" s="39"/>
      <c r="GS1061" s="39"/>
      <c r="GT1061" s="39"/>
      <c r="GU1061" s="39"/>
      <c r="GV1061" s="39"/>
      <c r="GW1061" s="39"/>
      <c r="GX1061" s="39"/>
      <c r="GY1061" s="39"/>
      <c r="GZ1061" s="39"/>
      <c r="HA1061" s="39"/>
      <c r="HB1061" s="39"/>
      <c r="HC1061" s="39"/>
      <c r="HD1061" s="39"/>
      <c r="HE1061" s="39"/>
      <c r="HF1061" s="39"/>
      <c r="HG1061" s="39"/>
      <c r="HH1061" s="39"/>
      <c r="HI1061" s="39"/>
      <c r="HJ1061" s="39"/>
      <c r="HK1061" s="39"/>
      <c r="HL1061" s="39"/>
      <c r="HM1061" s="39"/>
      <c r="HN1061" s="39"/>
      <c r="HO1061" s="39"/>
      <c r="HP1061" s="39"/>
      <c r="HQ1061" s="39"/>
      <c r="HR1061" s="39"/>
      <c r="HS1061" s="39"/>
      <c r="HT1061" s="39"/>
      <c r="HU1061" s="39"/>
      <c r="HV1061" s="39"/>
      <c r="HW1061" s="39"/>
      <c r="HX1061" s="39"/>
      <c r="HY1061" s="39"/>
      <c r="HZ1061" s="39"/>
      <c r="IA1061" s="39"/>
      <c r="IB1061" s="44"/>
      <c r="IC1061" s="40"/>
      <c r="ID1061" s="40"/>
      <c r="IE1061" s="40"/>
      <c r="IF1061" s="40"/>
      <c r="IG1061" s="40"/>
      <c r="IH1061" s="40"/>
      <c r="II1061" s="40"/>
      <c r="IJ1061" s="40"/>
      <c r="IK1061" s="40"/>
      <c r="IL1061" s="40"/>
      <c r="IM1061" s="40"/>
      <c r="IN1061" s="40"/>
      <c r="IO1061" s="40"/>
      <c r="IP1061" s="40"/>
      <c r="IQ1061" s="40"/>
      <c r="IR1061" s="40"/>
      <c r="IS1061" s="40"/>
      <c r="IT1061" s="40"/>
      <c r="IU1061" s="40"/>
      <c r="IV1061" s="40"/>
    </row>
    <row r="1062" spans="2:256" s="33" customFormat="1" ht="47.25" x14ac:dyDescent="0.25">
      <c r="B1062" s="177"/>
      <c r="C1062" s="94">
        <v>426</v>
      </c>
      <c r="D1062" s="80" t="s">
        <v>3268</v>
      </c>
      <c r="E1062" s="42" t="s">
        <v>1757</v>
      </c>
      <c r="F1062" s="66" t="s">
        <v>1451</v>
      </c>
      <c r="G1062" s="36" t="s">
        <v>3975</v>
      </c>
      <c r="H1062" s="43">
        <v>41787</v>
      </c>
      <c r="I1062" s="133">
        <v>43100</v>
      </c>
      <c r="J1062" s="38"/>
      <c r="K1062" s="35" t="s">
        <v>3568</v>
      </c>
      <c r="L1062" s="39"/>
      <c r="M1062" s="39"/>
      <c r="N1062" s="39"/>
      <c r="O1062" s="39"/>
      <c r="P1062" s="39"/>
      <c r="Q1062" s="39"/>
      <c r="R1062" s="39"/>
      <c r="S1062" s="39"/>
      <c r="T1062" s="39"/>
      <c r="U1062" s="39"/>
      <c r="V1062" s="39"/>
      <c r="W1062" s="39"/>
      <c r="X1062" s="39"/>
      <c r="Y1062" s="39"/>
      <c r="Z1062" s="39"/>
      <c r="AA1062" s="39"/>
      <c r="AB1062" s="39"/>
      <c r="AC1062" s="39"/>
      <c r="AD1062" s="39"/>
      <c r="AE1062" s="39"/>
      <c r="AF1062" s="39"/>
      <c r="AG1062" s="39"/>
      <c r="AH1062" s="39"/>
      <c r="AI1062" s="39"/>
      <c r="AJ1062" s="39"/>
      <c r="AK1062" s="39"/>
      <c r="AL1062" s="39"/>
      <c r="AM1062" s="39"/>
      <c r="AN1062" s="39"/>
      <c r="AO1062" s="39"/>
      <c r="AP1062" s="39"/>
      <c r="AQ1062" s="39"/>
      <c r="AR1062" s="39"/>
      <c r="AS1062" s="39"/>
      <c r="AT1062" s="39"/>
      <c r="AU1062" s="39"/>
      <c r="AV1062" s="39"/>
      <c r="AW1062" s="39"/>
      <c r="AX1062" s="39"/>
      <c r="AY1062" s="39"/>
      <c r="AZ1062" s="39"/>
      <c r="BA1062" s="39"/>
      <c r="BB1062" s="39"/>
      <c r="BC1062" s="39"/>
      <c r="BD1062" s="39"/>
      <c r="BE1062" s="39"/>
      <c r="BF1062" s="39"/>
      <c r="BG1062" s="39"/>
      <c r="BH1062" s="39"/>
      <c r="BI1062" s="39"/>
      <c r="BJ1062" s="39"/>
      <c r="BK1062" s="39"/>
      <c r="BL1062" s="39"/>
      <c r="BM1062" s="39"/>
      <c r="BN1062" s="39"/>
      <c r="BO1062" s="39"/>
      <c r="BP1062" s="39"/>
      <c r="BQ1062" s="39"/>
      <c r="BR1062" s="39"/>
      <c r="BS1062" s="39"/>
      <c r="BT1062" s="39"/>
      <c r="BU1062" s="39"/>
      <c r="BV1062" s="39"/>
      <c r="BW1062" s="39"/>
      <c r="BX1062" s="39"/>
      <c r="BY1062" s="39"/>
      <c r="BZ1062" s="39"/>
      <c r="CA1062" s="39"/>
      <c r="CB1062" s="39"/>
      <c r="CC1062" s="39"/>
      <c r="CD1062" s="39"/>
      <c r="CE1062" s="39"/>
      <c r="CF1062" s="39"/>
      <c r="CG1062" s="39"/>
      <c r="CH1062" s="39"/>
      <c r="CI1062" s="39"/>
      <c r="CJ1062" s="39"/>
      <c r="CK1062" s="39"/>
      <c r="CL1062" s="39"/>
      <c r="CM1062" s="39"/>
      <c r="CN1062" s="39"/>
      <c r="CO1062" s="39"/>
      <c r="CP1062" s="39"/>
      <c r="CQ1062" s="39"/>
      <c r="CR1062" s="39"/>
      <c r="CS1062" s="39"/>
      <c r="CT1062" s="39"/>
      <c r="CU1062" s="39"/>
      <c r="CV1062" s="39"/>
      <c r="CW1062" s="39"/>
      <c r="CX1062" s="39"/>
      <c r="CY1062" s="39"/>
      <c r="CZ1062" s="39"/>
      <c r="DA1062" s="39"/>
      <c r="DB1062" s="39"/>
      <c r="DC1062" s="39"/>
      <c r="DD1062" s="39"/>
      <c r="DE1062" s="39"/>
      <c r="DF1062" s="39"/>
      <c r="DG1062" s="39"/>
      <c r="DH1062" s="39"/>
      <c r="DI1062" s="39"/>
      <c r="DJ1062" s="39"/>
      <c r="DK1062" s="39"/>
      <c r="DL1062" s="39"/>
      <c r="DM1062" s="39"/>
      <c r="DN1062" s="39"/>
      <c r="DO1062" s="39"/>
      <c r="DP1062" s="39"/>
      <c r="DQ1062" s="39"/>
      <c r="DR1062" s="39"/>
      <c r="DS1062" s="39"/>
      <c r="DT1062" s="39"/>
      <c r="DU1062" s="39"/>
      <c r="DV1062" s="39"/>
      <c r="DW1062" s="39"/>
      <c r="DX1062" s="39"/>
      <c r="DY1062" s="39"/>
      <c r="DZ1062" s="39"/>
      <c r="EA1062" s="39"/>
      <c r="EB1062" s="39"/>
      <c r="EC1062" s="39"/>
      <c r="ED1062" s="39"/>
      <c r="EE1062" s="39"/>
      <c r="EF1062" s="39"/>
      <c r="EG1062" s="39"/>
      <c r="EH1062" s="39"/>
      <c r="EI1062" s="39"/>
      <c r="EJ1062" s="39"/>
      <c r="EK1062" s="39"/>
      <c r="EL1062" s="39"/>
      <c r="EM1062" s="39"/>
      <c r="EN1062" s="39"/>
      <c r="EO1062" s="39"/>
      <c r="EP1062" s="39"/>
      <c r="EQ1062" s="39"/>
      <c r="ER1062" s="39"/>
      <c r="ES1062" s="39"/>
      <c r="ET1062" s="39"/>
      <c r="EU1062" s="39"/>
      <c r="EV1062" s="39"/>
      <c r="EW1062" s="39"/>
      <c r="EX1062" s="39"/>
      <c r="EY1062" s="39"/>
      <c r="EZ1062" s="39"/>
      <c r="FA1062" s="39"/>
      <c r="FB1062" s="39"/>
      <c r="FC1062" s="39"/>
      <c r="FD1062" s="39"/>
      <c r="FE1062" s="39"/>
      <c r="FF1062" s="39"/>
      <c r="FG1062" s="39"/>
      <c r="FH1062" s="39"/>
      <c r="FI1062" s="39"/>
      <c r="FJ1062" s="39"/>
      <c r="FK1062" s="39"/>
      <c r="FL1062" s="39"/>
      <c r="FM1062" s="39"/>
      <c r="FN1062" s="39"/>
      <c r="FO1062" s="39"/>
      <c r="FP1062" s="39"/>
      <c r="FQ1062" s="39"/>
      <c r="FR1062" s="39"/>
      <c r="FS1062" s="39"/>
      <c r="FT1062" s="39"/>
      <c r="FU1062" s="39"/>
      <c r="FV1062" s="39"/>
      <c r="FW1062" s="39"/>
      <c r="FX1062" s="39"/>
      <c r="FY1062" s="39"/>
      <c r="FZ1062" s="39"/>
      <c r="GA1062" s="39"/>
      <c r="GB1062" s="39"/>
      <c r="GC1062" s="39"/>
      <c r="GD1062" s="39"/>
      <c r="GE1062" s="39"/>
      <c r="GF1062" s="39"/>
      <c r="GG1062" s="39"/>
      <c r="GH1062" s="39"/>
      <c r="GI1062" s="39"/>
      <c r="GJ1062" s="39"/>
      <c r="GK1062" s="39"/>
      <c r="GL1062" s="39"/>
      <c r="GM1062" s="39"/>
      <c r="GN1062" s="39"/>
      <c r="GO1062" s="39"/>
      <c r="GP1062" s="39"/>
      <c r="GQ1062" s="39"/>
      <c r="GR1062" s="39"/>
      <c r="GS1062" s="39"/>
      <c r="GT1062" s="39"/>
      <c r="GU1062" s="39"/>
      <c r="GV1062" s="39"/>
      <c r="GW1062" s="39"/>
      <c r="GX1062" s="39"/>
      <c r="GY1062" s="39"/>
      <c r="GZ1062" s="39"/>
      <c r="HA1062" s="39"/>
      <c r="HB1062" s="39"/>
      <c r="HC1062" s="39"/>
      <c r="HD1062" s="39"/>
      <c r="HE1062" s="39"/>
      <c r="HF1062" s="39"/>
      <c r="HG1062" s="39"/>
      <c r="HH1062" s="39"/>
      <c r="HI1062" s="39"/>
      <c r="HJ1062" s="39"/>
      <c r="HK1062" s="39"/>
      <c r="HL1062" s="39"/>
      <c r="HM1062" s="39"/>
      <c r="HN1062" s="39"/>
      <c r="HO1062" s="39"/>
      <c r="HP1062" s="39"/>
      <c r="HQ1062" s="39"/>
      <c r="HR1062" s="39"/>
      <c r="HS1062" s="39"/>
      <c r="HT1062" s="39"/>
      <c r="HU1062" s="39"/>
      <c r="HV1062" s="39"/>
      <c r="HW1062" s="39"/>
      <c r="HX1062" s="39"/>
      <c r="HY1062" s="39"/>
      <c r="HZ1062" s="39"/>
      <c r="IA1062" s="39"/>
      <c r="IB1062" s="44"/>
      <c r="IC1062" s="40"/>
      <c r="ID1062" s="40"/>
      <c r="IE1062" s="40"/>
      <c r="IF1062" s="40"/>
      <c r="IG1062" s="40"/>
      <c r="IH1062" s="40"/>
      <c r="II1062" s="40"/>
      <c r="IJ1062" s="40"/>
      <c r="IK1062" s="40"/>
      <c r="IL1062" s="40"/>
      <c r="IM1062" s="40"/>
      <c r="IN1062" s="40"/>
      <c r="IO1062" s="40"/>
      <c r="IP1062" s="40"/>
      <c r="IQ1062" s="40"/>
      <c r="IR1062" s="40"/>
      <c r="IS1062" s="40"/>
      <c r="IT1062" s="40"/>
      <c r="IU1062" s="40"/>
      <c r="IV1062" s="40"/>
    </row>
    <row r="1063" spans="2:256" s="33" customFormat="1" ht="31.5" x14ac:dyDescent="0.25">
      <c r="B1063" s="177"/>
      <c r="C1063" s="94">
        <v>427</v>
      </c>
      <c r="D1063" s="80" t="s">
        <v>3269</v>
      </c>
      <c r="E1063" s="42" t="s">
        <v>1757</v>
      </c>
      <c r="F1063" s="66" t="s">
        <v>1452</v>
      </c>
      <c r="G1063" s="36" t="s">
        <v>3976</v>
      </c>
      <c r="H1063" s="43">
        <v>41762</v>
      </c>
      <c r="I1063" s="133">
        <v>39000</v>
      </c>
      <c r="J1063" s="38"/>
      <c r="K1063" s="35" t="s">
        <v>3569</v>
      </c>
      <c r="L1063" s="39"/>
      <c r="M1063" s="39"/>
      <c r="N1063" s="39"/>
      <c r="O1063" s="39"/>
      <c r="P1063" s="39"/>
      <c r="Q1063" s="39"/>
      <c r="R1063" s="39"/>
      <c r="S1063" s="39"/>
      <c r="T1063" s="39"/>
      <c r="U1063" s="39"/>
      <c r="V1063" s="39"/>
      <c r="W1063" s="39"/>
      <c r="X1063" s="39"/>
      <c r="Y1063" s="39"/>
      <c r="Z1063" s="39"/>
      <c r="AA1063" s="39"/>
      <c r="AB1063" s="39"/>
      <c r="AC1063" s="39"/>
      <c r="AD1063" s="39"/>
      <c r="AE1063" s="39"/>
      <c r="AF1063" s="39"/>
      <c r="AG1063" s="39"/>
      <c r="AH1063" s="39"/>
      <c r="AI1063" s="39"/>
      <c r="AJ1063" s="39"/>
      <c r="AK1063" s="39"/>
      <c r="AL1063" s="39"/>
      <c r="AM1063" s="39"/>
      <c r="AN1063" s="39"/>
      <c r="AO1063" s="39"/>
      <c r="AP1063" s="39"/>
      <c r="AQ1063" s="39"/>
      <c r="AR1063" s="39"/>
      <c r="AS1063" s="39"/>
      <c r="AT1063" s="39"/>
      <c r="AU1063" s="39"/>
      <c r="AV1063" s="39"/>
      <c r="AW1063" s="39"/>
      <c r="AX1063" s="39"/>
      <c r="AY1063" s="39"/>
      <c r="AZ1063" s="39"/>
      <c r="BA1063" s="39"/>
      <c r="BB1063" s="39"/>
      <c r="BC1063" s="39"/>
      <c r="BD1063" s="39"/>
      <c r="BE1063" s="39"/>
      <c r="BF1063" s="39"/>
      <c r="BG1063" s="39"/>
      <c r="BH1063" s="39"/>
      <c r="BI1063" s="39"/>
      <c r="BJ1063" s="39"/>
      <c r="BK1063" s="39"/>
      <c r="BL1063" s="39"/>
      <c r="BM1063" s="39"/>
      <c r="BN1063" s="39"/>
      <c r="BO1063" s="39"/>
      <c r="BP1063" s="39"/>
      <c r="BQ1063" s="39"/>
      <c r="BR1063" s="39"/>
      <c r="BS1063" s="39"/>
      <c r="BT1063" s="39"/>
      <c r="BU1063" s="39"/>
      <c r="BV1063" s="39"/>
      <c r="BW1063" s="39"/>
      <c r="BX1063" s="39"/>
      <c r="BY1063" s="39"/>
      <c r="BZ1063" s="39"/>
      <c r="CA1063" s="39"/>
      <c r="CB1063" s="39"/>
      <c r="CC1063" s="39"/>
      <c r="CD1063" s="39"/>
      <c r="CE1063" s="39"/>
      <c r="CF1063" s="39"/>
      <c r="CG1063" s="39"/>
      <c r="CH1063" s="39"/>
      <c r="CI1063" s="39"/>
      <c r="CJ1063" s="39"/>
      <c r="CK1063" s="39"/>
      <c r="CL1063" s="39"/>
      <c r="CM1063" s="39"/>
      <c r="CN1063" s="39"/>
      <c r="CO1063" s="39"/>
      <c r="CP1063" s="39"/>
      <c r="CQ1063" s="39"/>
      <c r="CR1063" s="39"/>
      <c r="CS1063" s="39"/>
      <c r="CT1063" s="39"/>
      <c r="CU1063" s="39"/>
      <c r="CV1063" s="39"/>
      <c r="CW1063" s="39"/>
      <c r="CX1063" s="39"/>
      <c r="CY1063" s="39"/>
      <c r="CZ1063" s="39"/>
      <c r="DA1063" s="39"/>
      <c r="DB1063" s="39"/>
      <c r="DC1063" s="39"/>
      <c r="DD1063" s="39"/>
      <c r="DE1063" s="39"/>
      <c r="DF1063" s="39"/>
      <c r="DG1063" s="39"/>
      <c r="DH1063" s="39"/>
      <c r="DI1063" s="39"/>
      <c r="DJ1063" s="39"/>
      <c r="DK1063" s="39"/>
      <c r="DL1063" s="39"/>
      <c r="DM1063" s="39"/>
      <c r="DN1063" s="39"/>
      <c r="DO1063" s="39"/>
      <c r="DP1063" s="39"/>
      <c r="DQ1063" s="39"/>
      <c r="DR1063" s="39"/>
      <c r="DS1063" s="39"/>
      <c r="DT1063" s="39"/>
      <c r="DU1063" s="39"/>
      <c r="DV1063" s="39"/>
      <c r="DW1063" s="39"/>
      <c r="DX1063" s="39"/>
      <c r="DY1063" s="39"/>
      <c r="DZ1063" s="39"/>
      <c r="EA1063" s="39"/>
      <c r="EB1063" s="39"/>
      <c r="EC1063" s="39"/>
      <c r="ED1063" s="39"/>
      <c r="EE1063" s="39"/>
      <c r="EF1063" s="39"/>
      <c r="EG1063" s="39"/>
      <c r="EH1063" s="39"/>
      <c r="EI1063" s="39"/>
      <c r="EJ1063" s="39"/>
      <c r="EK1063" s="39"/>
      <c r="EL1063" s="39"/>
      <c r="EM1063" s="39"/>
      <c r="EN1063" s="39"/>
      <c r="EO1063" s="39"/>
      <c r="EP1063" s="39"/>
      <c r="EQ1063" s="39"/>
      <c r="ER1063" s="39"/>
      <c r="ES1063" s="39"/>
      <c r="ET1063" s="39"/>
      <c r="EU1063" s="39"/>
      <c r="EV1063" s="39"/>
      <c r="EW1063" s="39"/>
      <c r="EX1063" s="39"/>
      <c r="EY1063" s="39"/>
      <c r="EZ1063" s="39"/>
      <c r="FA1063" s="39"/>
      <c r="FB1063" s="39"/>
      <c r="FC1063" s="39"/>
      <c r="FD1063" s="39"/>
      <c r="FE1063" s="39"/>
      <c r="FF1063" s="39"/>
      <c r="FG1063" s="39"/>
      <c r="FH1063" s="39"/>
      <c r="FI1063" s="39"/>
      <c r="FJ1063" s="39"/>
      <c r="FK1063" s="39"/>
      <c r="FL1063" s="39"/>
      <c r="FM1063" s="39"/>
      <c r="FN1063" s="39"/>
      <c r="FO1063" s="39"/>
      <c r="FP1063" s="39"/>
      <c r="FQ1063" s="39"/>
      <c r="FR1063" s="39"/>
      <c r="FS1063" s="39"/>
      <c r="FT1063" s="39"/>
      <c r="FU1063" s="39"/>
      <c r="FV1063" s="39"/>
      <c r="FW1063" s="39"/>
      <c r="FX1063" s="39"/>
      <c r="FY1063" s="39"/>
      <c r="FZ1063" s="39"/>
      <c r="GA1063" s="39"/>
      <c r="GB1063" s="39"/>
      <c r="GC1063" s="39"/>
      <c r="GD1063" s="39"/>
      <c r="GE1063" s="39"/>
      <c r="GF1063" s="39"/>
      <c r="GG1063" s="39"/>
      <c r="GH1063" s="39"/>
      <c r="GI1063" s="39"/>
      <c r="GJ1063" s="39"/>
      <c r="GK1063" s="39"/>
      <c r="GL1063" s="39"/>
      <c r="GM1063" s="39"/>
      <c r="GN1063" s="39"/>
      <c r="GO1063" s="39"/>
      <c r="GP1063" s="39"/>
      <c r="GQ1063" s="39"/>
      <c r="GR1063" s="39"/>
      <c r="GS1063" s="39"/>
      <c r="GT1063" s="39"/>
      <c r="GU1063" s="39"/>
      <c r="GV1063" s="39"/>
      <c r="GW1063" s="39"/>
      <c r="GX1063" s="39"/>
      <c r="GY1063" s="39"/>
      <c r="GZ1063" s="39"/>
      <c r="HA1063" s="39"/>
      <c r="HB1063" s="39"/>
      <c r="HC1063" s="39"/>
      <c r="HD1063" s="39"/>
      <c r="HE1063" s="39"/>
      <c r="HF1063" s="39"/>
      <c r="HG1063" s="39"/>
      <c r="HH1063" s="39"/>
      <c r="HI1063" s="39"/>
      <c r="HJ1063" s="39"/>
      <c r="HK1063" s="39"/>
      <c r="HL1063" s="39"/>
      <c r="HM1063" s="39"/>
      <c r="HN1063" s="39"/>
      <c r="HO1063" s="39"/>
      <c r="HP1063" s="39"/>
      <c r="HQ1063" s="39"/>
      <c r="HR1063" s="39"/>
      <c r="HS1063" s="39"/>
      <c r="HT1063" s="39"/>
      <c r="HU1063" s="39"/>
      <c r="HV1063" s="39"/>
      <c r="HW1063" s="39"/>
      <c r="HX1063" s="39"/>
      <c r="HY1063" s="39"/>
      <c r="HZ1063" s="39"/>
      <c r="IA1063" s="39"/>
      <c r="IB1063" s="44"/>
      <c r="IC1063" s="40"/>
      <c r="ID1063" s="40"/>
      <c r="IE1063" s="40"/>
      <c r="IF1063" s="40"/>
      <c r="IG1063" s="40"/>
      <c r="IH1063" s="40"/>
      <c r="II1063" s="40"/>
      <c r="IJ1063" s="40"/>
      <c r="IK1063" s="40"/>
      <c r="IL1063" s="40"/>
      <c r="IM1063" s="40"/>
      <c r="IN1063" s="40"/>
      <c r="IO1063" s="40"/>
      <c r="IP1063" s="40"/>
      <c r="IQ1063" s="40"/>
      <c r="IR1063" s="40"/>
      <c r="IS1063" s="40"/>
      <c r="IT1063" s="40"/>
      <c r="IU1063" s="40"/>
      <c r="IV1063" s="40"/>
    </row>
    <row r="1064" spans="2:256" s="33" customFormat="1" ht="47.25" x14ac:dyDescent="0.25">
      <c r="B1064" s="177"/>
      <c r="C1064" s="94">
        <v>428</v>
      </c>
      <c r="D1064" s="80" t="s">
        <v>3270</v>
      </c>
      <c r="E1064" s="42" t="s">
        <v>1757</v>
      </c>
      <c r="F1064" s="66" t="s">
        <v>1453</v>
      </c>
      <c r="G1064" s="36" t="s">
        <v>3977</v>
      </c>
      <c r="H1064" s="43">
        <v>41875</v>
      </c>
      <c r="I1064" s="133">
        <v>193800</v>
      </c>
      <c r="J1064" s="38"/>
      <c r="K1064" s="35" t="s">
        <v>3570</v>
      </c>
      <c r="L1064" s="39"/>
      <c r="M1064" s="39"/>
      <c r="N1064" s="39"/>
      <c r="O1064" s="39"/>
      <c r="P1064" s="39"/>
      <c r="Q1064" s="39"/>
      <c r="R1064" s="39"/>
      <c r="S1064" s="39"/>
      <c r="T1064" s="39"/>
      <c r="U1064" s="39"/>
      <c r="V1064" s="39"/>
      <c r="W1064" s="39"/>
      <c r="X1064" s="39"/>
      <c r="Y1064" s="39"/>
      <c r="Z1064" s="39"/>
      <c r="AA1064" s="39"/>
      <c r="AB1064" s="39"/>
      <c r="AC1064" s="39"/>
      <c r="AD1064" s="39"/>
      <c r="AE1064" s="39"/>
      <c r="AF1064" s="39"/>
      <c r="AG1064" s="39"/>
      <c r="AH1064" s="39"/>
      <c r="AI1064" s="39"/>
      <c r="AJ1064" s="39"/>
      <c r="AK1064" s="39"/>
      <c r="AL1064" s="39"/>
      <c r="AM1064" s="39"/>
      <c r="AN1064" s="39"/>
      <c r="AO1064" s="39"/>
      <c r="AP1064" s="39"/>
      <c r="AQ1064" s="39"/>
      <c r="AR1064" s="39"/>
      <c r="AS1064" s="39"/>
      <c r="AT1064" s="39"/>
      <c r="AU1064" s="39"/>
      <c r="AV1064" s="39"/>
      <c r="AW1064" s="39"/>
      <c r="AX1064" s="39"/>
      <c r="AY1064" s="39"/>
      <c r="AZ1064" s="39"/>
      <c r="BA1064" s="39"/>
      <c r="BB1064" s="39"/>
      <c r="BC1064" s="39"/>
      <c r="BD1064" s="39"/>
      <c r="BE1064" s="39"/>
      <c r="BF1064" s="39"/>
      <c r="BG1064" s="39"/>
      <c r="BH1064" s="39"/>
      <c r="BI1064" s="39"/>
      <c r="BJ1064" s="39"/>
      <c r="BK1064" s="39"/>
      <c r="BL1064" s="39"/>
      <c r="BM1064" s="39"/>
      <c r="BN1064" s="39"/>
      <c r="BO1064" s="39"/>
      <c r="BP1064" s="39"/>
      <c r="BQ1064" s="39"/>
      <c r="BR1064" s="39"/>
      <c r="BS1064" s="39"/>
      <c r="BT1064" s="39"/>
      <c r="BU1064" s="39"/>
      <c r="BV1064" s="39"/>
      <c r="BW1064" s="39"/>
      <c r="BX1064" s="39"/>
      <c r="BY1064" s="39"/>
      <c r="BZ1064" s="39"/>
      <c r="CA1064" s="39"/>
      <c r="CB1064" s="39"/>
      <c r="CC1064" s="39"/>
      <c r="CD1064" s="39"/>
      <c r="CE1064" s="39"/>
      <c r="CF1064" s="39"/>
      <c r="CG1064" s="39"/>
      <c r="CH1064" s="39"/>
      <c r="CI1064" s="39"/>
      <c r="CJ1064" s="39"/>
      <c r="CK1064" s="39"/>
      <c r="CL1064" s="39"/>
      <c r="CM1064" s="39"/>
      <c r="CN1064" s="39"/>
      <c r="CO1064" s="39"/>
      <c r="CP1064" s="39"/>
      <c r="CQ1064" s="39"/>
      <c r="CR1064" s="39"/>
      <c r="CS1064" s="39"/>
      <c r="CT1064" s="39"/>
      <c r="CU1064" s="39"/>
      <c r="CV1064" s="39"/>
      <c r="CW1064" s="39"/>
      <c r="CX1064" s="39"/>
      <c r="CY1064" s="39"/>
      <c r="CZ1064" s="39"/>
      <c r="DA1064" s="39"/>
      <c r="DB1064" s="39"/>
      <c r="DC1064" s="39"/>
      <c r="DD1064" s="39"/>
      <c r="DE1064" s="39"/>
      <c r="DF1064" s="39"/>
      <c r="DG1064" s="39"/>
      <c r="DH1064" s="39"/>
      <c r="DI1064" s="39"/>
      <c r="DJ1064" s="39"/>
      <c r="DK1064" s="39"/>
      <c r="DL1064" s="39"/>
      <c r="DM1064" s="39"/>
      <c r="DN1064" s="39"/>
      <c r="DO1064" s="39"/>
      <c r="DP1064" s="39"/>
      <c r="DQ1064" s="39"/>
      <c r="DR1064" s="39"/>
      <c r="DS1064" s="39"/>
      <c r="DT1064" s="39"/>
      <c r="DU1064" s="39"/>
      <c r="DV1064" s="39"/>
      <c r="DW1064" s="39"/>
      <c r="DX1064" s="39"/>
      <c r="DY1064" s="39"/>
      <c r="DZ1064" s="39"/>
      <c r="EA1064" s="39"/>
      <c r="EB1064" s="39"/>
      <c r="EC1064" s="39"/>
      <c r="ED1064" s="39"/>
      <c r="EE1064" s="39"/>
      <c r="EF1064" s="39"/>
      <c r="EG1064" s="39"/>
      <c r="EH1064" s="39"/>
      <c r="EI1064" s="39"/>
      <c r="EJ1064" s="39"/>
      <c r="EK1064" s="39"/>
      <c r="EL1064" s="39"/>
      <c r="EM1064" s="39"/>
      <c r="EN1064" s="39"/>
      <c r="EO1064" s="39"/>
      <c r="EP1064" s="39"/>
      <c r="EQ1064" s="39"/>
      <c r="ER1064" s="39"/>
      <c r="ES1064" s="39"/>
      <c r="ET1064" s="39"/>
      <c r="EU1064" s="39"/>
      <c r="EV1064" s="39"/>
      <c r="EW1064" s="39"/>
      <c r="EX1064" s="39"/>
      <c r="EY1064" s="39"/>
      <c r="EZ1064" s="39"/>
      <c r="FA1064" s="39"/>
      <c r="FB1064" s="39"/>
      <c r="FC1064" s="39"/>
      <c r="FD1064" s="39"/>
      <c r="FE1064" s="39"/>
      <c r="FF1064" s="39"/>
      <c r="FG1064" s="39"/>
      <c r="FH1064" s="39"/>
      <c r="FI1064" s="39"/>
      <c r="FJ1064" s="39"/>
      <c r="FK1064" s="39"/>
      <c r="FL1064" s="39"/>
      <c r="FM1064" s="39"/>
      <c r="FN1064" s="39"/>
      <c r="FO1064" s="39"/>
      <c r="FP1064" s="39"/>
      <c r="FQ1064" s="39"/>
      <c r="FR1064" s="39"/>
      <c r="FS1064" s="39"/>
      <c r="FT1064" s="39"/>
      <c r="FU1064" s="39"/>
      <c r="FV1064" s="39"/>
      <c r="FW1064" s="39"/>
      <c r="FX1064" s="39"/>
      <c r="FY1064" s="39"/>
      <c r="FZ1064" s="39"/>
      <c r="GA1064" s="39"/>
      <c r="GB1064" s="39"/>
      <c r="GC1064" s="39"/>
      <c r="GD1064" s="39"/>
      <c r="GE1064" s="39"/>
      <c r="GF1064" s="39"/>
      <c r="GG1064" s="39"/>
      <c r="GH1064" s="39"/>
      <c r="GI1064" s="39"/>
      <c r="GJ1064" s="39"/>
      <c r="GK1064" s="39"/>
      <c r="GL1064" s="39"/>
      <c r="GM1064" s="39"/>
      <c r="GN1064" s="39"/>
      <c r="GO1064" s="39"/>
      <c r="GP1064" s="39"/>
      <c r="GQ1064" s="39"/>
      <c r="GR1064" s="39"/>
      <c r="GS1064" s="39"/>
      <c r="GT1064" s="39"/>
      <c r="GU1064" s="39"/>
      <c r="GV1064" s="39"/>
      <c r="GW1064" s="39"/>
      <c r="GX1064" s="39"/>
      <c r="GY1064" s="39"/>
      <c r="GZ1064" s="39"/>
      <c r="HA1064" s="39"/>
      <c r="HB1064" s="39"/>
      <c r="HC1064" s="39"/>
      <c r="HD1064" s="39"/>
      <c r="HE1064" s="39"/>
      <c r="HF1064" s="39"/>
      <c r="HG1064" s="39"/>
      <c r="HH1064" s="39"/>
      <c r="HI1064" s="39"/>
      <c r="HJ1064" s="39"/>
      <c r="HK1064" s="39"/>
      <c r="HL1064" s="39"/>
      <c r="HM1064" s="39"/>
      <c r="HN1064" s="39"/>
      <c r="HO1064" s="39"/>
      <c r="HP1064" s="39"/>
      <c r="HQ1064" s="39"/>
      <c r="HR1064" s="39"/>
      <c r="HS1064" s="39"/>
      <c r="HT1064" s="39"/>
      <c r="HU1064" s="39"/>
      <c r="HV1064" s="39"/>
      <c r="HW1064" s="39"/>
      <c r="HX1064" s="39"/>
      <c r="HY1064" s="39"/>
      <c r="HZ1064" s="39"/>
      <c r="IA1064" s="39"/>
      <c r="IB1064" s="44"/>
      <c r="IC1064" s="40"/>
      <c r="ID1064" s="40"/>
      <c r="IE1064" s="40"/>
      <c r="IF1064" s="40"/>
      <c r="IG1064" s="40"/>
      <c r="IH1064" s="40"/>
      <c r="II1064" s="40"/>
      <c r="IJ1064" s="40"/>
      <c r="IK1064" s="40"/>
      <c r="IL1064" s="40"/>
      <c r="IM1064" s="40"/>
      <c r="IN1064" s="40"/>
      <c r="IO1064" s="40"/>
      <c r="IP1064" s="40"/>
      <c r="IQ1064" s="40"/>
      <c r="IR1064" s="40"/>
      <c r="IS1064" s="40"/>
      <c r="IT1064" s="40"/>
      <c r="IU1064" s="40"/>
      <c r="IV1064" s="40"/>
    </row>
    <row r="1065" spans="2:256" s="33" customFormat="1" ht="31.5" x14ac:dyDescent="0.25">
      <c r="B1065" s="177"/>
      <c r="C1065" s="94">
        <v>429</v>
      </c>
      <c r="D1065" s="80" t="s">
        <v>3271</v>
      </c>
      <c r="E1065" s="42" t="s">
        <v>1757</v>
      </c>
      <c r="F1065" s="66" t="s">
        <v>1454</v>
      </c>
      <c r="G1065" s="36" t="s">
        <v>3978</v>
      </c>
      <c r="H1065" s="43">
        <v>41796</v>
      </c>
      <c r="I1065" s="133">
        <v>86500</v>
      </c>
      <c r="J1065" s="38"/>
      <c r="K1065" s="35" t="s">
        <v>3571</v>
      </c>
      <c r="L1065" s="39"/>
      <c r="M1065" s="39"/>
      <c r="N1065" s="39"/>
      <c r="O1065" s="39"/>
      <c r="P1065" s="39"/>
      <c r="Q1065" s="39"/>
      <c r="R1065" s="39"/>
      <c r="S1065" s="39"/>
      <c r="T1065" s="39"/>
      <c r="U1065" s="39"/>
      <c r="V1065" s="39"/>
      <c r="W1065" s="39"/>
      <c r="X1065" s="39"/>
      <c r="Y1065" s="39"/>
      <c r="Z1065" s="39"/>
      <c r="AA1065" s="39"/>
      <c r="AB1065" s="39"/>
      <c r="AC1065" s="39"/>
      <c r="AD1065" s="39"/>
      <c r="AE1065" s="39"/>
      <c r="AF1065" s="39"/>
      <c r="AG1065" s="39"/>
      <c r="AH1065" s="39"/>
      <c r="AI1065" s="39"/>
      <c r="AJ1065" s="39"/>
      <c r="AK1065" s="39"/>
      <c r="AL1065" s="39"/>
      <c r="AM1065" s="39"/>
      <c r="AN1065" s="39"/>
      <c r="AO1065" s="39"/>
      <c r="AP1065" s="39"/>
      <c r="AQ1065" s="39"/>
      <c r="AR1065" s="39"/>
      <c r="AS1065" s="39"/>
      <c r="AT1065" s="39"/>
      <c r="AU1065" s="39"/>
      <c r="AV1065" s="39"/>
      <c r="AW1065" s="39"/>
      <c r="AX1065" s="39"/>
      <c r="AY1065" s="39"/>
      <c r="AZ1065" s="39"/>
      <c r="BA1065" s="39"/>
      <c r="BB1065" s="39"/>
      <c r="BC1065" s="39"/>
      <c r="BD1065" s="39"/>
      <c r="BE1065" s="39"/>
      <c r="BF1065" s="39"/>
      <c r="BG1065" s="39"/>
      <c r="BH1065" s="39"/>
      <c r="BI1065" s="39"/>
      <c r="BJ1065" s="39"/>
      <c r="BK1065" s="39"/>
      <c r="BL1065" s="39"/>
      <c r="BM1065" s="39"/>
      <c r="BN1065" s="39"/>
      <c r="BO1065" s="39"/>
      <c r="BP1065" s="39"/>
      <c r="BQ1065" s="39"/>
      <c r="BR1065" s="39"/>
      <c r="BS1065" s="39"/>
      <c r="BT1065" s="39"/>
      <c r="BU1065" s="39"/>
      <c r="BV1065" s="39"/>
      <c r="BW1065" s="39"/>
      <c r="BX1065" s="39"/>
      <c r="BY1065" s="39"/>
      <c r="BZ1065" s="39"/>
      <c r="CA1065" s="39"/>
      <c r="CB1065" s="39"/>
      <c r="CC1065" s="39"/>
      <c r="CD1065" s="39"/>
      <c r="CE1065" s="39"/>
      <c r="CF1065" s="39"/>
      <c r="CG1065" s="39"/>
      <c r="CH1065" s="39"/>
      <c r="CI1065" s="39"/>
      <c r="CJ1065" s="39"/>
      <c r="CK1065" s="39"/>
      <c r="CL1065" s="39"/>
      <c r="CM1065" s="39"/>
      <c r="CN1065" s="39"/>
      <c r="CO1065" s="39"/>
      <c r="CP1065" s="39"/>
      <c r="CQ1065" s="39"/>
      <c r="CR1065" s="39"/>
      <c r="CS1065" s="39"/>
      <c r="CT1065" s="39"/>
      <c r="CU1065" s="39"/>
      <c r="CV1065" s="39"/>
      <c r="CW1065" s="39"/>
      <c r="CX1065" s="39"/>
      <c r="CY1065" s="39"/>
      <c r="CZ1065" s="39"/>
      <c r="DA1065" s="39"/>
      <c r="DB1065" s="39"/>
      <c r="DC1065" s="39"/>
      <c r="DD1065" s="39"/>
      <c r="DE1065" s="39"/>
      <c r="DF1065" s="39"/>
      <c r="DG1065" s="39"/>
      <c r="DH1065" s="39"/>
      <c r="DI1065" s="39"/>
      <c r="DJ1065" s="39"/>
      <c r="DK1065" s="39"/>
      <c r="DL1065" s="39"/>
      <c r="DM1065" s="39"/>
      <c r="DN1065" s="39"/>
      <c r="DO1065" s="39"/>
      <c r="DP1065" s="39"/>
      <c r="DQ1065" s="39"/>
      <c r="DR1065" s="39"/>
      <c r="DS1065" s="39"/>
      <c r="DT1065" s="39"/>
      <c r="DU1065" s="39"/>
      <c r="DV1065" s="39"/>
      <c r="DW1065" s="39"/>
      <c r="DX1065" s="39"/>
      <c r="DY1065" s="39"/>
      <c r="DZ1065" s="39"/>
      <c r="EA1065" s="39"/>
      <c r="EB1065" s="39"/>
      <c r="EC1065" s="39"/>
      <c r="ED1065" s="39"/>
      <c r="EE1065" s="39"/>
      <c r="EF1065" s="39"/>
      <c r="EG1065" s="39"/>
      <c r="EH1065" s="39"/>
      <c r="EI1065" s="39"/>
      <c r="EJ1065" s="39"/>
      <c r="EK1065" s="39"/>
      <c r="EL1065" s="39"/>
      <c r="EM1065" s="39"/>
      <c r="EN1065" s="39"/>
      <c r="EO1065" s="39"/>
      <c r="EP1065" s="39"/>
      <c r="EQ1065" s="39"/>
      <c r="ER1065" s="39"/>
      <c r="ES1065" s="39"/>
      <c r="ET1065" s="39"/>
      <c r="EU1065" s="39"/>
      <c r="EV1065" s="39"/>
      <c r="EW1065" s="39"/>
      <c r="EX1065" s="39"/>
      <c r="EY1065" s="39"/>
      <c r="EZ1065" s="39"/>
      <c r="FA1065" s="39"/>
      <c r="FB1065" s="39"/>
      <c r="FC1065" s="39"/>
      <c r="FD1065" s="39"/>
      <c r="FE1065" s="39"/>
      <c r="FF1065" s="39"/>
      <c r="FG1065" s="39"/>
      <c r="FH1065" s="39"/>
      <c r="FI1065" s="39"/>
      <c r="FJ1065" s="39"/>
      <c r="FK1065" s="39"/>
      <c r="FL1065" s="39"/>
      <c r="FM1065" s="39"/>
      <c r="FN1065" s="39"/>
      <c r="FO1065" s="39"/>
      <c r="FP1065" s="39"/>
      <c r="FQ1065" s="39"/>
      <c r="FR1065" s="39"/>
      <c r="FS1065" s="39"/>
      <c r="FT1065" s="39"/>
      <c r="FU1065" s="39"/>
      <c r="FV1065" s="39"/>
      <c r="FW1065" s="39"/>
      <c r="FX1065" s="39"/>
      <c r="FY1065" s="39"/>
      <c r="FZ1065" s="39"/>
      <c r="GA1065" s="39"/>
      <c r="GB1065" s="39"/>
      <c r="GC1065" s="39"/>
      <c r="GD1065" s="39"/>
      <c r="GE1065" s="39"/>
      <c r="GF1065" s="39"/>
      <c r="GG1065" s="39"/>
      <c r="GH1065" s="39"/>
      <c r="GI1065" s="39"/>
      <c r="GJ1065" s="39"/>
      <c r="GK1065" s="39"/>
      <c r="GL1065" s="39"/>
      <c r="GM1065" s="39"/>
      <c r="GN1065" s="39"/>
      <c r="GO1065" s="39"/>
      <c r="GP1065" s="39"/>
      <c r="GQ1065" s="39"/>
      <c r="GR1065" s="39"/>
      <c r="GS1065" s="39"/>
      <c r="GT1065" s="39"/>
      <c r="GU1065" s="39"/>
      <c r="GV1065" s="39"/>
      <c r="GW1065" s="39"/>
      <c r="GX1065" s="39"/>
      <c r="GY1065" s="39"/>
      <c r="GZ1065" s="39"/>
      <c r="HA1065" s="39"/>
      <c r="HB1065" s="39"/>
      <c r="HC1065" s="39"/>
      <c r="HD1065" s="39"/>
      <c r="HE1065" s="39"/>
      <c r="HF1065" s="39"/>
      <c r="HG1065" s="39"/>
      <c r="HH1065" s="39"/>
      <c r="HI1065" s="39"/>
      <c r="HJ1065" s="39"/>
      <c r="HK1065" s="39"/>
      <c r="HL1065" s="39"/>
      <c r="HM1065" s="39"/>
      <c r="HN1065" s="39"/>
      <c r="HO1065" s="39"/>
      <c r="HP1065" s="39"/>
      <c r="HQ1065" s="39"/>
      <c r="HR1065" s="39"/>
      <c r="HS1065" s="39"/>
      <c r="HT1065" s="39"/>
      <c r="HU1065" s="39"/>
      <c r="HV1065" s="39"/>
      <c r="HW1065" s="39"/>
      <c r="HX1065" s="39"/>
      <c r="HY1065" s="39"/>
      <c r="HZ1065" s="39"/>
      <c r="IA1065" s="39"/>
      <c r="IB1065" s="44"/>
      <c r="IC1065" s="40"/>
      <c r="ID1065" s="40"/>
      <c r="IE1065" s="40"/>
      <c r="IF1065" s="40"/>
      <c r="IG1065" s="40"/>
      <c r="IH1065" s="40"/>
      <c r="II1065" s="40"/>
      <c r="IJ1065" s="40"/>
      <c r="IK1065" s="40"/>
      <c r="IL1065" s="40"/>
      <c r="IM1065" s="40"/>
      <c r="IN1065" s="40"/>
      <c r="IO1065" s="40"/>
      <c r="IP1065" s="40"/>
      <c r="IQ1065" s="40"/>
      <c r="IR1065" s="40"/>
      <c r="IS1065" s="40"/>
      <c r="IT1065" s="40"/>
      <c r="IU1065" s="40"/>
      <c r="IV1065" s="40"/>
    </row>
    <row r="1066" spans="2:256" s="33" customFormat="1" ht="47.25" x14ac:dyDescent="0.25">
      <c r="B1066" s="177"/>
      <c r="C1066" s="94">
        <v>430</v>
      </c>
      <c r="D1066" s="80" t="s">
        <v>3272</v>
      </c>
      <c r="E1066" s="42" t="s">
        <v>1757</v>
      </c>
      <c r="F1066" s="66" t="s">
        <v>1455</v>
      </c>
      <c r="G1066" s="80" t="s">
        <v>3979</v>
      </c>
      <c r="H1066" s="108">
        <v>41776</v>
      </c>
      <c r="I1066" s="133">
        <v>14500</v>
      </c>
      <c r="J1066" s="38"/>
      <c r="K1066" s="35" t="s">
        <v>2770</v>
      </c>
      <c r="L1066" s="39"/>
      <c r="M1066" s="39"/>
      <c r="N1066" s="39"/>
      <c r="O1066" s="39"/>
      <c r="P1066" s="39"/>
      <c r="Q1066" s="39"/>
      <c r="R1066" s="39"/>
      <c r="S1066" s="39"/>
      <c r="T1066" s="39"/>
      <c r="U1066" s="39"/>
      <c r="V1066" s="39"/>
      <c r="W1066" s="39"/>
      <c r="X1066" s="39"/>
      <c r="Y1066" s="39"/>
      <c r="Z1066" s="39"/>
      <c r="AA1066" s="39"/>
      <c r="AB1066" s="39"/>
      <c r="AC1066" s="39"/>
      <c r="AD1066" s="39"/>
      <c r="AE1066" s="39"/>
      <c r="AF1066" s="39"/>
      <c r="AG1066" s="39"/>
      <c r="AH1066" s="39"/>
      <c r="AI1066" s="39"/>
      <c r="AJ1066" s="39"/>
      <c r="AK1066" s="39"/>
      <c r="AL1066" s="39"/>
      <c r="AM1066" s="39"/>
      <c r="AN1066" s="39"/>
      <c r="AO1066" s="39"/>
      <c r="AP1066" s="39"/>
      <c r="AQ1066" s="39"/>
      <c r="AR1066" s="39"/>
      <c r="AS1066" s="39"/>
      <c r="AT1066" s="39"/>
      <c r="AU1066" s="39"/>
      <c r="AV1066" s="39"/>
      <c r="AW1066" s="39"/>
      <c r="AX1066" s="39"/>
      <c r="AY1066" s="39"/>
      <c r="AZ1066" s="39"/>
      <c r="BA1066" s="39"/>
      <c r="BB1066" s="39"/>
      <c r="BC1066" s="39"/>
      <c r="BD1066" s="39"/>
      <c r="BE1066" s="39"/>
      <c r="BF1066" s="39"/>
      <c r="BG1066" s="39"/>
      <c r="BH1066" s="39"/>
      <c r="BI1066" s="39"/>
      <c r="BJ1066" s="39"/>
      <c r="BK1066" s="39"/>
      <c r="BL1066" s="39"/>
      <c r="BM1066" s="39"/>
      <c r="BN1066" s="39"/>
      <c r="BO1066" s="39"/>
      <c r="BP1066" s="39"/>
      <c r="BQ1066" s="39"/>
      <c r="BR1066" s="39"/>
      <c r="BS1066" s="39"/>
      <c r="BT1066" s="39"/>
      <c r="BU1066" s="39"/>
      <c r="BV1066" s="39"/>
      <c r="BW1066" s="39"/>
      <c r="BX1066" s="39"/>
      <c r="BY1066" s="39"/>
      <c r="BZ1066" s="39"/>
      <c r="CA1066" s="39"/>
      <c r="CB1066" s="39"/>
      <c r="CC1066" s="39"/>
      <c r="CD1066" s="39"/>
      <c r="CE1066" s="39"/>
      <c r="CF1066" s="39"/>
      <c r="CG1066" s="39"/>
      <c r="CH1066" s="39"/>
      <c r="CI1066" s="39"/>
      <c r="CJ1066" s="39"/>
      <c r="CK1066" s="39"/>
      <c r="CL1066" s="39"/>
      <c r="CM1066" s="39"/>
      <c r="CN1066" s="39"/>
      <c r="CO1066" s="39"/>
      <c r="CP1066" s="39"/>
      <c r="CQ1066" s="39"/>
      <c r="CR1066" s="39"/>
      <c r="CS1066" s="39"/>
      <c r="CT1066" s="39"/>
      <c r="CU1066" s="39"/>
      <c r="CV1066" s="39"/>
      <c r="CW1066" s="39"/>
      <c r="CX1066" s="39"/>
      <c r="CY1066" s="39"/>
      <c r="CZ1066" s="39"/>
      <c r="DA1066" s="39"/>
      <c r="DB1066" s="39"/>
      <c r="DC1066" s="39"/>
      <c r="DD1066" s="39"/>
      <c r="DE1066" s="39"/>
      <c r="DF1066" s="39"/>
      <c r="DG1066" s="39"/>
      <c r="DH1066" s="39"/>
      <c r="DI1066" s="39"/>
      <c r="DJ1066" s="39"/>
      <c r="DK1066" s="39"/>
      <c r="DL1066" s="39"/>
      <c r="DM1066" s="39"/>
      <c r="DN1066" s="39"/>
      <c r="DO1066" s="39"/>
      <c r="DP1066" s="39"/>
      <c r="DQ1066" s="39"/>
      <c r="DR1066" s="39"/>
      <c r="DS1066" s="39"/>
      <c r="DT1066" s="39"/>
      <c r="DU1066" s="39"/>
      <c r="DV1066" s="39"/>
      <c r="DW1066" s="39"/>
      <c r="DX1066" s="39"/>
      <c r="DY1066" s="39"/>
      <c r="DZ1066" s="39"/>
      <c r="EA1066" s="39"/>
      <c r="EB1066" s="39"/>
      <c r="EC1066" s="39"/>
      <c r="ED1066" s="39"/>
      <c r="EE1066" s="39"/>
      <c r="EF1066" s="39"/>
      <c r="EG1066" s="39"/>
      <c r="EH1066" s="39"/>
      <c r="EI1066" s="39"/>
      <c r="EJ1066" s="39"/>
      <c r="EK1066" s="39"/>
      <c r="EL1066" s="39"/>
      <c r="EM1066" s="39"/>
      <c r="EN1066" s="39"/>
      <c r="EO1066" s="39"/>
      <c r="EP1066" s="39"/>
      <c r="EQ1066" s="39"/>
      <c r="ER1066" s="39"/>
      <c r="ES1066" s="39"/>
      <c r="ET1066" s="39"/>
      <c r="EU1066" s="39"/>
      <c r="EV1066" s="39"/>
      <c r="EW1066" s="39"/>
      <c r="EX1066" s="39"/>
      <c r="EY1066" s="39"/>
      <c r="EZ1066" s="39"/>
      <c r="FA1066" s="39"/>
      <c r="FB1066" s="39"/>
      <c r="FC1066" s="39"/>
      <c r="FD1066" s="39"/>
      <c r="FE1066" s="39"/>
      <c r="FF1066" s="39"/>
      <c r="FG1066" s="39"/>
      <c r="FH1066" s="39"/>
      <c r="FI1066" s="39"/>
      <c r="FJ1066" s="39"/>
      <c r="FK1066" s="39"/>
      <c r="FL1066" s="39"/>
      <c r="FM1066" s="39"/>
      <c r="FN1066" s="39"/>
      <c r="FO1066" s="39"/>
      <c r="FP1066" s="39"/>
      <c r="FQ1066" s="39"/>
      <c r="FR1066" s="39"/>
      <c r="FS1066" s="39"/>
      <c r="FT1066" s="39"/>
      <c r="FU1066" s="39"/>
      <c r="FV1066" s="39"/>
      <c r="FW1066" s="39"/>
      <c r="FX1066" s="39"/>
      <c r="FY1066" s="39"/>
      <c r="FZ1066" s="39"/>
      <c r="GA1066" s="39"/>
      <c r="GB1066" s="39"/>
      <c r="GC1066" s="39"/>
      <c r="GD1066" s="39"/>
      <c r="GE1066" s="39"/>
      <c r="GF1066" s="39"/>
      <c r="GG1066" s="39"/>
      <c r="GH1066" s="39"/>
      <c r="GI1066" s="39"/>
      <c r="GJ1066" s="39"/>
      <c r="GK1066" s="39"/>
      <c r="GL1066" s="39"/>
      <c r="GM1066" s="39"/>
      <c r="GN1066" s="39"/>
      <c r="GO1066" s="39"/>
      <c r="GP1066" s="39"/>
      <c r="GQ1066" s="39"/>
      <c r="GR1066" s="39"/>
      <c r="GS1066" s="39"/>
      <c r="GT1066" s="39"/>
      <c r="GU1066" s="39"/>
      <c r="GV1066" s="39"/>
      <c r="GW1066" s="39"/>
      <c r="GX1066" s="39"/>
      <c r="GY1066" s="39"/>
      <c r="GZ1066" s="39"/>
      <c r="HA1066" s="39"/>
      <c r="HB1066" s="39"/>
      <c r="HC1066" s="39"/>
      <c r="HD1066" s="39"/>
      <c r="HE1066" s="39"/>
      <c r="HF1066" s="39"/>
      <c r="HG1066" s="39"/>
      <c r="HH1066" s="39"/>
      <c r="HI1066" s="39"/>
      <c r="HJ1066" s="39"/>
      <c r="HK1066" s="39"/>
      <c r="HL1066" s="39"/>
      <c r="HM1066" s="39"/>
      <c r="HN1066" s="39"/>
      <c r="HO1066" s="39"/>
      <c r="HP1066" s="39"/>
      <c r="HQ1066" s="39"/>
      <c r="HR1066" s="39"/>
      <c r="HS1066" s="39"/>
      <c r="HT1066" s="39"/>
      <c r="HU1066" s="39"/>
      <c r="HV1066" s="39"/>
      <c r="HW1066" s="39"/>
      <c r="HX1066" s="39"/>
      <c r="HY1066" s="39"/>
      <c r="HZ1066" s="39"/>
      <c r="IA1066" s="39"/>
      <c r="IB1066" s="44"/>
      <c r="IC1066" s="40"/>
      <c r="ID1066" s="40"/>
      <c r="IE1066" s="40"/>
      <c r="IF1066" s="40"/>
      <c r="IG1066" s="40"/>
      <c r="IH1066" s="40"/>
      <c r="II1066" s="40"/>
      <c r="IJ1066" s="40"/>
      <c r="IK1066" s="40"/>
      <c r="IL1066" s="40"/>
      <c r="IM1066" s="40"/>
      <c r="IN1066" s="40"/>
      <c r="IO1066" s="40"/>
      <c r="IP1066" s="40"/>
      <c r="IQ1066" s="40"/>
      <c r="IR1066" s="40"/>
      <c r="IS1066" s="40"/>
      <c r="IT1066" s="40"/>
      <c r="IU1066" s="40"/>
      <c r="IV1066" s="40"/>
    </row>
    <row r="1067" spans="2:256" s="33" customFormat="1" ht="31.5" x14ac:dyDescent="0.25">
      <c r="B1067" s="177"/>
      <c r="C1067" s="94">
        <v>431</v>
      </c>
      <c r="D1067" s="80" t="s">
        <v>3272</v>
      </c>
      <c r="E1067" s="42" t="s">
        <v>1757</v>
      </c>
      <c r="F1067" s="66" t="s">
        <v>1456</v>
      </c>
      <c r="G1067" s="80" t="s">
        <v>3980</v>
      </c>
      <c r="H1067" s="108">
        <v>41790</v>
      </c>
      <c r="I1067" s="133">
        <v>33000</v>
      </c>
      <c r="J1067" s="38"/>
      <c r="K1067" s="35" t="s">
        <v>3572</v>
      </c>
      <c r="L1067" s="39"/>
      <c r="M1067" s="39"/>
      <c r="N1067" s="39"/>
      <c r="O1067" s="39"/>
      <c r="P1067" s="39"/>
      <c r="Q1067" s="39"/>
      <c r="R1067" s="39"/>
      <c r="S1067" s="39"/>
      <c r="T1067" s="39"/>
      <c r="U1067" s="39"/>
      <c r="V1067" s="39"/>
      <c r="W1067" s="39"/>
      <c r="X1067" s="39"/>
      <c r="Y1067" s="39"/>
      <c r="Z1067" s="39"/>
      <c r="AA1067" s="39"/>
      <c r="AB1067" s="39"/>
      <c r="AC1067" s="39"/>
      <c r="AD1067" s="39"/>
      <c r="AE1067" s="39"/>
      <c r="AF1067" s="39"/>
      <c r="AG1067" s="39"/>
      <c r="AH1067" s="39"/>
      <c r="AI1067" s="39"/>
      <c r="AJ1067" s="39"/>
      <c r="AK1067" s="39"/>
      <c r="AL1067" s="39"/>
      <c r="AM1067" s="39"/>
      <c r="AN1067" s="39"/>
      <c r="AO1067" s="39"/>
      <c r="AP1067" s="39"/>
      <c r="AQ1067" s="39"/>
      <c r="AR1067" s="39"/>
      <c r="AS1067" s="39"/>
      <c r="AT1067" s="39"/>
      <c r="AU1067" s="39"/>
      <c r="AV1067" s="39"/>
      <c r="AW1067" s="39"/>
      <c r="AX1067" s="39"/>
      <c r="AY1067" s="39"/>
      <c r="AZ1067" s="39"/>
      <c r="BA1067" s="39"/>
      <c r="BB1067" s="39"/>
      <c r="BC1067" s="39"/>
      <c r="BD1067" s="39"/>
      <c r="BE1067" s="39"/>
      <c r="BF1067" s="39"/>
      <c r="BG1067" s="39"/>
      <c r="BH1067" s="39"/>
      <c r="BI1067" s="39"/>
      <c r="BJ1067" s="39"/>
      <c r="BK1067" s="39"/>
      <c r="BL1067" s="39"/>
      <c r="BM1067" s="39"/>
      <c r="BN1067" s="39"/>
      <c r="BO1067" s="39"/>
      <c r="BP1067" s="39"/>
      <c r="BQ1067" s="39"/>
      <c r="BR1067" s="39"/>
      <c r="BS1067" s="39"/>
      <c r="BT1067" s="39"/>
      <c r="BU1067" s="39"/>
      <c r="BV1067" s="39"/>
      <c r="BW1067" s="39"/>
      <c r="BX1067" s="39"/>
      <c r="BY1067" s="39"/>
      <c r="BZ1067" s="39"/>
      <c r="CA1067" s="39"/>
      <c r="CB1067" s="39"/>
      <c r="CC1067" s="39"/>
      <c r="CD1067" s="39"/>
      <c r="CE1067" s="39"/>
      <c r="CF1067" s="39"/>
      <c r="CG1067" s="39"/>
      <c r="CH1067" s="39"/>
      <c r="CI1067" s="39"/>
      <c r="CJ1067" s="39"/>
      <c r="CK1067" s="39"/>
      <c r="CL1067" s="39"/>
      <c r="CM1067" s="39"/>
      <c r="CN1067" s="39"/>
      <c r="CO1067" s="39"/>
      <c r="CP1067" s="39"/>
      <c r="CQ1067" s="39"/>
      <c r="CR1067" s="39"/>
      <c r="CS1067" s="39"/>
      <c r="CT1067" s="39"/>
      <c r="CU1067" s="39"/>
      <c r="CV1067" s="39"/>
      <c r="CW1067" s="39"/>
      <c r="CX1067" s="39"/>
      <c r="CY1067" s="39"/>
      <c r="CZ1067" s="39"/>
      <c r="DA1067" s="39"/>
      <c r="DB1067" s="39"/>
      <c r="DC1067" s="39"/>
      <c r="DD1067" s="39"/>
      <c r="DE1067" s="39"/>
      <c r="DF1067" s="39"/>
      <c r="DG1067" s="39"/>
      <c r="DH1067" s="39"/>
      <c r="DI1067" s="39"/>
      <c r="DJ1067" s="39"/>
      <c r="DK1067" s="39"/>
      <c r="DL1067" s="39"/>
      <c r="DM1067" s="39"/>
      <c r="DN1067" s="39"/>
      <c r="DO1067" s="39"/>
      <c r="DP1067" s="39"/>
      <c r="DQ1067" s="39"/>
      <c r="DR1067" s="39"/>
      <c r="DS1067" s="39"/>
      <c r="DT1067" s="39"/>
      <c r="DU1067" s="39"/>
      <c r="DV1067" s="39"/>
      <c r="DW1067" s="39"/>
      <c r="DX1067" s="39"/>
      <c r="DY1067" s="39"/>
      <c r="DZ1067" s="39"/>
      <c r="EA1067" s="39"/>
      <c r="EB1067" s="39"/>
      <c r="EC1067" s="39"/>
      <c r="ED1067" s="39"/>
      <c r="EE1067" s="39"/>
      <c r="EF1067" s="39"/>
      <c r="EG1067" s="39"/>
      <c r="EH1067" s="39"/>
      <c r="EI1067" s="39"/>
      <c r="EJ1067" s="39"/>
      <c r="EK1067" s="39"/>
      <c r="EL1067" s="39"/>
      <c r="EM1067" s="39"/>
      <c r="EN1067" s="39"/>
      <c r="EO1067" s="39"/>
      <c r="EP1067" s="39"/>
      <c r="EQ1067" s="39"/>
      <c r="ER1067" s="39"/>
      <c r="ES1067" s="39"/>
      <c r="ET1067" s="39"/>
      <c r="EU1067" s="39"/>
      <c r="EV1067" s="39"/>
      <c r="EW1067" s="39"/>
      <c r="EX1067" s="39"/>
      <c r="EY1067" s="39"/>
      <c r="EZ1067" s="39"/>
      <c r="FA1067" s="39"/>
      <c r="FB1067" s="39"/>
      <c r="FC1067" s="39"/>
      <c r="FD1067" s="39"/>
      <c r="FE1067" s="39"/>
      <c r="FF1067" s="39"/>
      <c r="FG1067" s="39"/>
      <c r="FH1067" s="39"/>
      <c r="FI1067" s="39"/>
      <c r="FJ1067" s="39"/>
      <c r="FK1067" s="39"/>
      <c r="FL1067" s="39"/>
      <c r="FM1067" s="39"/>
      <c r="FN1067" s="39"/>
      <c r="FO1067" s="39"/>
      <c r="FP1067" s="39"/>
      <c r="FQ1067" s="39"/>
      <c r="FR1067" s="39"/>
      <c r="FS1067" s="39"/>
      <c r="FT1067" s="39"/>
      <c r="FU1067" s="39"/>
      <c r="FV1067" s="39"/>
      <c r="FW1067" s="39"/>
      <c r="FX1067" s="39"/>
      <c r="FY1067" s="39"/>
      <c r="FZ1067" s="39"/>
      <c r="GA1067" s="39"/>
      <c r="GB1067" s="39"/>
      <c r="GC1067" s="39"/>
      <c r="GD1067" s="39"/>
      <c r="GE1067" s="39"/>
      <c r="GF1067" s="39"/>
      <c r="GG1067" s="39"/>
      <c r="GH1067" s="39"/>
      <c r="GI1067" s="39"/>
      <c r="GJ1067" s="39"/>
      <c r="GK1067" s="39"/>
      <c r="GL1067" s="39"/>
      <c r="GM1067" s="39"/>
      <c r="GN1067" s="39"/>
      <c r="GO1067" s="39"/>
      <c r="GP1067" s="39"/>
      <c r="GQ1067" s="39"/>
      <c r="GR1067" s="39"/>
      <c r="GS1067" s="39"/>
      <c r="GT1067" s="39"/>
      <c r="GU1067" s="39"/>
      <c r="GV1067" s="39"/>
      <c r="GW1067" s="39"/>
      <c r="GX1067" s="39"/>
      <c r="GY1067" s="39"/>
      <c r="GZ1067" s="39"/>
      <c r="HA1067" s="39"/>
      <c r="HB1067" s="39"/>
      <c r="HC1067" s="39"/>
      <c r="HD1067" s="39"/>
      <c r="HE1067" s="39"/>
      <c r="HF1067" s="39"/>
      <c r="HG1067" s="39"/>
      <c r="HH1067" s="39"/>
      <c r="HI1067" s="39"/>
      <c r="HJ1067" s="39"/>
      <c r="HK1067" s="39"/>
      <c r="HL1067" s="39"/>
      <c r="HM1067" s="39"/>
      <c r="HN1067" s="39"/>
      <c r="HO1067" s="39"/>
      <c r="HP1067" s="39"/>
      <c r="HQ1067" s="39"/>
      <c r="HR1067" s="39"/>
      <c r="HS1067" s="39"/>
      <c r="HT1067" s="39"/>
      <c r="HU1067" s="39"/>
      <c r="HV1067" s="39"/>
      <c r="HW1067" s="39"/>
      <c r="HX1067" s="39"/>
      <c r="HY1067" s="39"/>
      <c r="HZ1067" s="39"/>
      <c r="IA1067" s="39"/>
      <c r="IB1067" s="44"/>
      <c r="IC1067" s="40"/>
      <c r="ID1067" s="40"/>
      <c r="IE1067" s="40"/>
      <c r="IF1067" s="40"/>
      <c r="IG1067" s="40"/>
      <c r="IH1067" s="40"/>
      <c r="II1067" s="40"/>
      <c r="IJ1067" s="40"/>
      <c r="IK1067" s="40"/>
      <c r="IL1067" s="40"/>
      <c r="IM1067" s="40"/>
      <c r="IN1067" s="40"/>
      <c r="IO1067" s="40"/>
      <c r="IP1067" s="40"/>
      <c r="IQ1067" s="40"/>
      <c r="IR1067" s="40"/>
      <c r="IS1067" s="40"/>
      <c r="IT1067" s="40"/>
      <c r="IU1067" s="40"/>
      <c r="IV1067" s="40"/>
    </row>
    <row r="1068" spans="2:256" s="33" customFormat="1" ht="47.25" x14ac:dyDescent="0.25">
      <c r="B1068" s="177"/>
      <c r="C1068" s="94">
        <v>432</v>
      </c>
      <c r="D1068" s="80" t="s">
        <v>3273</v>
      </c>
      <c r="E1068" s="42" t="s">
        <v>1757</v>
      </c>
      <c r="F1068" s="66" t="s">
        <v>1457</v>
      </c>
      <c r="G1068" s="80" t="s">
        <v>3981</v>
      </c>
      <c r="H1068" s="80" t="s">
        <v>3982</v>
      </c>
      <c r="I1068" s="133">
        <v>252950</v>
      </c>
      <c r="J1068" s="38"/>
      <c r="K1068" s="35" t="s">
        <v>3573</v>
      </c>
      <c r="L1068" s="39"/>
      <c r="M1068" s="39"/>
      <c r="N1068" s="39"/>
      <c r="O1068" s="39"/>
      <c r="P1068" s="39"/>
      <c r="Q1068" s="39"/>
      <c r="R1068" s="39"/>
      <c r="S1068" s="39"/>
      <c r="T1068" s="39"/>
      <c r="U1068" s="39"/>
      <c r="V1068" s="39"/>
      <c r="W1068" s="39"/>
      <c r="X1068" s="39"/>
      <c r="Y1068" s="39"/>
      <c r="Z1068" s="39"/>
      <c r="AA1068" s="39"/>
      <c r="AB1068" s="39"/>
      <c r="AC1068" s="39"/>
      <c r="AD1068" s="39"/>
      <c r="AE1068" s="39"/>
      <c r="AF1068" s="39"/>
      <c r="AG1068" s="39"/>
      <c r="AH1068" s="39"/>
      <c r="AI1068" s="39"/>
      <c r="AJ1068" s="39"/>
      <c r="AK1068" s="39"/>
      <c r="AL1068" s="39"/>
      <c r="AM1068" s="39"/>
      <c r="AN1068" s="39"/>
      <c r="AO1068" s="39"/>
      <c r="AP1068" s="39"/>
      <c r="AQ1068" s="39"/>
      <c r="AR1068" s="39"/>
      <c r="AS1068" s="39"/>
      <c r="AT1068" s="39"/>
      <c r="AU1068" s="39"/>
      <c r="AV1068" s="39"/>
      <c r="AW1068" s="39"/>
      <c r="AX1068" s="39"/>
      <c r="AY1068" s="39"/>
      <c r="AZ1068" s="39"/>
      <c r="BA1068" s="39"/>
      <c r="BB1068" s="39"/>
      <c r="BC1068" s="39"/>
      <c r="BD1068" s="39"/>
      <c r="BE1068" s="39"/>
      <c r="BF1068" s="39"/>
      <c r="BG1068" s="39"/>
      <c r="BH1068" s="39"/>
      <c r="BI1068" s="39"/>
      <c r="BJ1068" s="39"/>
      <c r="BK1068" s="39"/>
      <c r="BL1068" s="39"/>
      <c r="BM1068" s="39"/>
      <c r="BN1068" s="39"/>
      <c r="BO1068" s="39"/>
      <c r="BP1068" s="39"/>
      <c r="BQ1068" s="39"/>
      <c r="BR1068" s="39"/>
      <c r="BS1068" s="39"/>
      <c r="BT1068" s="39"/>
      <c r="BU1068" s="39"/>
      <c r="BV1068" s="39"/>
      <c r="BW1068" s="39"/>
      <c r="BX1068" s="39"/>
      <c r="BY1068" s="39"/>
      <c r="BZ1068" s="39"/>
      <c r="CA1068" s="39"/>
      <c r="CB1068" s="39"/>
      <c r="CC1068" s="39"/>
      <c r="CD1068" s="39"/>
      <c r="CE1068" s="39"/>
      <c r="CF1068" s="39"/>
      <c r="CG1068" s="39"/>
      <c r="CH1068" s="39"/>
      <c r="CI1068" s="39"/>
      <c r="CJ1068" s="39"/>
      <c r="CK1068" s="39"/>
      <c r="CL1068" s="39"/>
      <c r="CM1068" s="39"/>
      <c r="CN1068" s="39"/>
      <c r="CO1068" s="39"/>
      <c r="CP1068" s="39"/>
      <c r="CQ1068" s="39"/>
      <c r="CR1068" s="39"/>
      <c r="CS1068" s="39"/>
      <c r="CT1068" s="39"/>
      <c r="CU1068" s="39"/>
      <c r="CV1068" s="39"/>
      <c r="CW1068" s="39"/>
      <c r="CX1068" s="39"/>
      <c r="CY1068" s="39"/>
      <c r="CZ1068" s="39"/>
      <c r="DA1068" s="39"/>
      <c r="DB1068" s="39"/>
      <c r="DC1068" s="39"/>
      <c r="DD1068" s="39"/>
      <c r="DE1068" s="39"/>
      <c r="DF1068" s="39"/>
      <c r="DG1068" s="39"/>
      <c r="DH1068" s="39"/>
      <c r="DI1068" s="39"/>
      <c r="DJ1068" s="39"/>
      <c r="DK1068" s="39"/>
      <c r="DL1068" s="39"/>
      <c r="DM1068" s="39"/>
      <c r="DN1068" s="39"/>
      <c r="DO1068" s="39"/>
      <c r="DP1068" s="39"/>
      <c r="DQ1068" s="39"/>
      <c r="DR1068" s="39"/>
      <c r="DS1068" s="39"/>
      <c r="DT1068" s="39"/>
      <c r="DU1068" s="39"/>
      <c r="DV1068" s="39"/>
      <c r="DW1068" s="39"/>
      <c r="DX1068" s="39"/>
      <c r="DY1068" s="39"/>
      <c r="DZ1068" s="39"/>
      <c r="EA1068" s="39"/>
      <c r="EB1068" s="39"/>
      <c r="EC1068" s="39"/>
      <c r="ED1068" s="39"/>
      <c r="EE1068" s="39"/>
      <c r="EF1068" s="39"/>
      <c r="EG1068" s="39"/>
      <c r="EH1068" s="39"/>
      <c r="EI1068" s="39"/>
      <c r="EJ1068" s="39"/>
      <c r="EK1068" s="39"/>
      <c r="EL1068" s="39"/>
      <c r="EM1068" s="39"/>
      <c r="EN1068" s="39"/>
      <c r="EO1068" s="39"/>
      <c r="EP1068" s="39"/>
      <c r="EQ1068" s="39"/>
      <c r="ER1068" s="39"/>
      <c r="ES1068" s="39"/>
      <c r="ET1068" s="39"/>
      <c r="EU1068" s="39"/>
      <c r="EV1068" s="39"/>
      <c r="EW1068" s="39"/>
      <c r="EX1068" s="39"/>
      <c r="EY1068" s="39"/>
      <c r="EZ1068" s="39"/>
      <c r="FA1068" s="39"/>
      <c r="FB1068" s="39"/>
      <c r="FC1068" s="39"/>
      <c r="FD1068" s="39"/>
      <c r="FE1068" s="39"/>
      <c r="FF1068" s="39"/>
      <c r="FG1068" s="39"/>
      <c r="FH1068" s="39"/>
      <c r="FI1068" s="39"/>
      <c r="FJ1068" s="39"/>
      <c r="FK1068" s="39"/>
      <c r="FL1068" s="39"/>
      <c r="FM1068" s="39"/>
      <c r="FN1068" s="39"/>
      <c r="FO1068" s="39"/>
      <c r="FP1068" s="39"/>
      <c r="FQ1068" s="39"/>
      <c r="FR1068" s="39"/>
      <c r="FS1068" s="39"/>
      <c r="FT1068" s="39"/>
      <c r="FU1068" s="39"/>
      <c r="FV1068" s="39"/>
      <c r="FW1068" s="39"/>
      <c r="FX1068" s="39"/>
      <c r="FY1068" s="39"/>
      <c r="FZ1068" s="39"/>
      <c r="GA1068" s="39"/>
      <c r="GB1068" s="39"/>
      <c r="GC1068" s="39"/>
      <c r="GD1068" s="39"/>
      <c r="GE1068" s="39"/>
      <c r="GF1068" s="39"/>
      <c r="GG1068" s="39"/>
      <c r="GH1068" s="39"/>
      <c r="GI1068" s="39"/>
      <c r="GJ1068" s="39"/>
      <c r="GK1068" s="39"/>
      <c r="GL1068" s="39"/>
      <c r="GM1068" s="39"/>
      <c r="GN1068" s="39"/>
      <c r="GO1068" s="39"/>
      <c r="GP1068" s="39"/>
      <c r="GQ1068" s="39"/>
      <c r="GR1068" s="39"/>
      <c r="GS1068" s="39"/>
      <c r="GT1068" s="39"/>
      <c r="GU1068" s="39"/>
      <c r="GV1068" s="39"/>
      <c r="GW1068" s="39"/>
      <c r="GX1068" s="39"/>
      <c r="GY1068" s="39"/>
      <c r="GZ1068" s="39"/>
      <c r="HA1068" s="39"/>
      <c r="HB1068" s="39"/>
      <c r="HC1068" s="39"/>
      <c r="HD1068" s="39"/>
      <c r="HE1068" s="39"/>
      <c r="HF1068" s="39"/>
      <c r="HG1068" s="39"/>
      <c r="HH1068" s="39"/>
      <c r="HI1068" s="39"/>
      <c r="HJ1068" s="39"/>
      <c r="HK1068" s="39"/>
      <c r="HL1068" s="39"/>
      <c r="HM1068" s="39"/>
      <c r="HN1068" s="39"/>
      <c r="HO1068" s="39"/>
      <c r="HP1068" s="39"/>
      <c r="HQ1068" s="39"/>
      <c r="HR1068" s="39"/>
      <c r="HS1068" s="39"/>
      <c r="HT1068" s="39"/>
      <c r="HU1068" s="39"/>
      <c r="HV1068" s="39"/>
      <c r="HW1068" s="39"/>
      <c r="HX1068" s="39"/>
      <c r="HY1068" s="39"/>
      <c r="HZ1068" s="39"/>
      <c r="IA1068" s="39"/>
      <c r="IB1068" s="44"/>
      <c r="IC1068" s="40"/>
      <c r="ID1068" s="40"/>
      <c r="IE1068" s="40"/>
      <c r="IF1068" s="40"/>
      <c r="IG1068" s="40"/>
      <c r="IH1068" s="40"/>
      <c r="II1068" s="40"/>
      <c r="IJ1068" s="40"/>
      <c r="IK1068" s="40"/>
      <c r="IL1068" s="40"/>
      <c r="IM1068" s="40"/>
      <c r="IN1068" s="40"/>
      <c r="IO1068" s="40"/>
      <c r="IP1068" s="40"/>
      <c r="IQ1068" s="40"/>
      <c r="IR1068" s="40"/>
      <c r="IS1068" s="40"/>
      <c r="IT1068" s="40"/>
      <c r="IU1068" s="40"/>
      <c r="IV1068" s="40"/>
    </row>
    <row r="1069" spans="2:256" s="33" customFormat="1" ht="31.5" x14ac:dyDescent="0.25">
      <c r="B1069" s="177"/>
      <c r="C1069" s="94">
        <v>433</v>
      </c>
      <c r="D1069" s="80" t="s">
        <v>3274</v>
      </c>
      <c r="E1069" s="42" t="s">
        <v>1757</v>
      </c>
      <c r="F1069" s="66" t="s">
        <v>1458</v>
      </c>
      <c r="G1069" s="80" t="s">
        <v>3983</v>
      </c>
      <c r="H1069" s="108">
        <v>41811</v>
      </c>
      <c r="I1069" s="133">
        <v>5100</v>
      </c>
      <c r="J1069" s="38"/>
      <c r="K1069" s="35" t="s">
        <v>3574</v>
      </c>
      <c r="L1069" s="39"/>
      <c r="M1069" s="39"/>
      <c r="N1069" s="39"/>
      <c r="O1069" s="39"/>
      <c r="P1069" s="39"/>
      <c r="Q1069" s="39"/>
      <c r="R1069" s="39"/>
      <c r="S1069" s="39"/>
      <c r="T1069" s="39"/>
      <c r="U1069" s="39"/>
      <c r="V1069" s="39"/>
      <c r="W1069" s="39"/>
      <c r="X1069" s="39"/>
      <c r="Y1069" s="39"/>
      <c r="Z1069" s="39"/>
      <c r="AA1069" s="39"/>
      <c r="AB1069" s="39"/>
      <c r="AC1069" s="39"/>
      <c r="AD1069" s="39"/>
      <c r="AE1069" s="39"/>
      <c r="AF1069" s="39"/>
      <c r="AG1069" s="39"/>
      <c r="AH1069" s="39"/>
      <c r="AI1069" s="39"/>
      <c r="AJ1069" s="39"/>
      <c r="AK1069" s="39"/>
      <c r="AL1069" s="39"/>
      <c r="AM1069" s="39"/>
      <c r="AN1069" s="39"/>
      <c r="AO1069" s="39"/>
      <c r="AP1069" s="39"/>
      <c r="AQ1069" s="39"/>
      <c r="AR1069" s="39"/>
      <c r="AS1069" s="39"/>
      <c r="AT1069" s="39"/>
      <c r="AU1069" s="39"/>
      <c r="AV1069" s="39"/>
      <c r="AW1069" s="39"/>
      <c r="AX1069" s="39"/>
      <c r="AY1069" s="39"/>
      <c r="AZ1069" s="39"/>
      <c r="BA1069" s="39"/>
      <c r="BB1069" s="39"/>
      <c r="BC1069" s="39"/>
      <c r="BD1069" s="39"/>
      <c r="BE1069" s="39"/>
      <c r="BF1069" s="39"/>
      <c r="BG1069" s="39"/>
      <c r="BH1069" s="39"/>
      <c r="BI1069" s="39"/>
      <c r="BJ1069" s="39"/>
      <c r="BK1069" s="39"/>
      <c r="BL1069" s="39"/>
      <c r="BM1069" s="39"/>
      <c r="BN1069" s="39"/>
      <c r="BO1069" s="39"/>
      <c r="BP1069" s="39"/>
      <c r="BQ1069" s="39"/>
      <c r="BR1069" s="39"/>
      <c r="BS1069" s="39"/>
      <c r="BT1069" s="39"/>
      <c r="BU1069" s="39"/>
      <c r="BV1069" s="39"/>
      <c r="BW1069" s="39"/>
      <c r="BX1069" s="39"/>
      <c r="BY1069" s="39"/>
      <c r="BZ1069" s="39"/>
      <c r="CA1069" s="39"/>
      <c r="CB1069" s="39"/>
      <c r="CC1069" s="39"/>
      <c r="CD1069" s="39"/>
      <c r="CE1069" s="39"/>
      <c r="CF1069" s="39"/>
      <c r="CG1069" s="39"/>
      <c r="CH1069" s="39"/>
      <c r="CI1069" s="39"/>
      <c r="CJ1069" s="39"/>
      <c r="CK1069" s="39"/>
      <c r="CL1069" s="39"/>
      <c r="CM1069" s="39"/>
      <c r="CN1069" s="39"/>
      <c r="CO1069" s="39"/>
      <c r="CP1069" s="39"/>
      <c r="CQ1069" s="39"/>
      <c r="CR1069" s="39"/>
      <c r="CS1069" s="39"/>
      <c r="CT1069" s="39"/>
      <c r="CU1069" s="39"/>
      <c r="CV1069" s="39"/>
      <c r="CW1069" s="39"/>
      <c r="CX1069" s="39"/>
      <c r="CY1069" s="39"/>
      <c r="CZ1069" s="39"/>
      <c r="DA1069" s="39"/>
      <c r="DB1069" s="39"/>
      <c r="DC1069" s="39"/>
      <c r="DD1069" s="39"/>
      <c r="DE1069" s="39"/>
      <c r="DF1069" s="39"/>
      <c r="DG1069" s="39"/>
      <c r="DH1069" s="39"/>
      <c r="DI1069" s="39"/>
      <c r="DJ1069" s="39"/>
      <c r="DK1069" s="39"/>
      <c r="DL1069" s="39"/>
      <c r="DM1069" s="39"/>
      <c r="DN1069" s="39"/>
      <c r="DO1069" s="39"/>
      <c r="DP1069" s="39"/>
      <c r="DQ1069" s="39"/>
      <c r="DR1069" s="39"/>
      <c r="DS1069" s="39"/>
      <c r="DT1069" s="39"/>
      <c r="DU1069" s="39"/>
      <c r="DV1069" s="39"/>
      <c r="DW1069" s="39"/>
      <c r="DX1069" s="39"/>
      <c r="DY1069" s="39"/>
      <c r="DZ1069" s="39"/>
      <c r="EA1069" s="39"/>
      <c r="EB1069" s="39"/>
      <c r="EC1069" s="39"/>
      <c r="ED1069" s="39"/>
      <c r="EE1069" s="39"/>
      <c r="EF1069" s="39"/>
      <c r="EG1069" s="39"/>
      <c r="EH1069" s="39"/>
      <c r="EI1069" s="39"/>
      <c r="EJ1069" s="39"/>
      <c r="EK1069" s="39"/>
      <c r="EL1069" s="39"/>
      <c r="EM1069" s="39"/>
      <c r="EN1069" s="39"/>
      <c r="EO1069" s="39"/>
      <c r="EP1069" s="39"/>
      <c r="EQ1069" s="39"/>
      <c r="ER1069" s="39"/>
      <c r="ES1069" s="39"/>
      <c r="ET1069" s="39"/>
      <c r="EU1069" s="39"/>
      <c r="EV1069" s="39"/>
      <c r="EW1069" s="39"/>
      <c r="EX1069" s="39"/>
      <c r="EY1069" s="39"/>
      <c r="EZ1069" s="39"/>
      <c r="FA1069" s="39"/>
      <c r="FB1069" s="39"/>
      <c r="FC1069" s="39"/>
      <c r="FD1069" s="39"/>
      <c r="FE1069" s="39"/>
      <c r="FF1069" s="39"/>
      <c r="FG1069" s="39"/>
      <c r="FH1069" s="39"/>
      <c r="FI1069" s="39"/>
      <c r="FJ1069" s="39"/>
      <c r="FK1069" s="39"/>
      <c r="FL1069" s="39"/>
      <c r="FM1069" s="39"/>
      <c r="FN1069" s="39"/>
      <c r="FO1069" s="39"/>
      <c r="FP1069" s="39"/>
      <c r="FQ1069" s="39"/>
      <c r="FR1069" s="39"/>
      <c r="FS1069" s="39"/>
      <c r="FT1069" s="39"/>
      <c r="FU1069" s="39"/>
      <c r="FV1069" s="39"/>
      <c r="FW1069" s="39"/>
      <c r="FX1069" s="39"/>
      <c r="FY1069" s="39"/>
      <c r="FZ1069" s="39"/>
      <c r="GA1069" s="39"/>
      <c r="GB1069" s="39"/>
      <c r="GC1069" s="39"/>
      <c r="GD1069" s="39"/>
      <c r="GE1069" s="39"/>
      <c r="GF1069" s="39"/>
      <c r="GG1069" s="39"/>
      <c r="GH1069" s="39"/>
      <c r="GI1069" s="39"/>
      <c r="GJ1069" s="39"/>
      <c r="GK1069" s="39"/>
      <c r="GL1069" s="39"/>
      <c r="GM1069" s="39"/>
      <c r="GN1069" s="39"/>
      <c r="GO1069" s="39"/>
      <c r="GP1069" s="39"/>
      <c r="GQ1069" s="39"/>
      <c r="GR1069" s="39"/>
      <c r="GS1069" s="39"/>
      <c r="GT1069" s="39"/>
      <c r="GU1069" s="39"/>
      <c r="GV1069" s="39"/>
      <c r="GW1069" s="39"/>
      <c r="GX1069" s="39"/>
      <c r="GY1069" s="39"/>
      <c r="GZ1069" s="39"/>
      <c r="HA1069" s="39"/>
      <c r="HB1069" s="39"/>
      <c r="HC1069" s="39"/>
      <c r="HD1069" s="39"/>
      <c r="HE1069" s="39"/>
      <c r="HF1069" s="39"/>
      <c r="HG1069" s="39"/>
      <c r="HH1069" s="39"/>
      <c r="HI1069" s="39"/>
      <c r="HJ1069" s="39"/>
      <c r="HK1069" s="39"/>
      <c r="HL1069" s="39"/>
      <c r="HM1069" s="39"/>
      <c r="HN1069" s="39"/>
      <c r="HO1069" s="39"/>
      <c r="HP1069" s="39"/>
      <c r="HQ1069" s="39"/>
      <c r="HR1069" s="39"/>
      <c r="HS1069" s="39"/>
      <c r="HT1069" s="39"/>
      <c r="HU1069" s="39"/>
      <c r="HV1069" s="39"/>
      <c r="HW1069" s="39"/>
      <c r="HX1069" s="39"/>
      <c r="HY1069" s="39"/>
      <c r="HZ1069" s="39"/>
      <c r="IA1069" s="39"/>
      <c r="IB1069" s="44"/>
      <c r="IC1069" s="40"/>
      <c r="ID1069" s="40"/>
      <c r="IE1069" s="40"/>
      <c r="IF1069" s="40"/>
      <c r="IG1069" s="40"/>
      <c r="IH1069" s="40"/>
      <c r="II1069" s="40"/>
      <c r="IJ1069" s="40"/>
      <c r="IK1069" s="40"/>
      <c r="IL1069" s="40"/>
      <c r="IM1069" s="40"/>
      <c r="IN1069" s="40"/>
      <c r="IO1069" s="40"/>
      <c r="IP1069" s="40"/>
      <c r="IQ1069" s="40"/>
      <c r="IR1069" s="40"/>
      <c r="IS1069" s="40"/>
      <c r="IT1069" s="40"/>
      <c r="IU1069" s="40"/>
      <c r="IV1069" s="40"/>
    </row>
    <row r="1070" spans="2:256" s="33" customFormat="1" ht="63" x14ac:dyDescent="0.25">
      <c r="B1070" s="177"/>
      <c r="C1070" s="94">
        <v>434</v>
      </c>
      <c r="D1070" s="80" t="s">
        <v>3275</v>
      </c>
      <c r="E1070" s="42" t="s">
        <v>1757</v>
      </c>
      <c r="F1070" s="66" t="s">
        <v>1459</v>
      </c>
      <c r="G1070" s="80" t="s">
        <v>3846</v>
      </c>
      <c r="H1070" s="80" t="s">
        <v>3847</v>
      </c>
      <c r="I1070" s="133">
        <v>1399300</v>
      </c>
      <c r="J1070" s="38"/>
      <c r="K1070" s="35" t="s">
        <v>3575</v>
      </c>
      <c r="L1070" s="39"/>
      <c r="M1070" s="39"/>
      <c r="N1070" s="39"/>
      <c r="O1070" s="39"/>
      <c r="P1070" s="39"/>
      <c r="Q1070" s="39"/>
      <c r="R1070" s="39"/>
      <c r="S1070" s="39"/>
      <c r="T1070" s="39"/>
      <c r="U1070" s="39"/>
      <c r="V1070" s="39"/>
      <c r="W1070" s="39"/>
      <c r="X1070" s="39"/>
      <c r="Y1070" s="39"/>
      <c r="Z1070" s="39"/>
      <c r="AA1070" s="39"/>
      <c r="AB1070" s="39"/>
      <c r="AC1070" s="39"/>
      <c r="AD1070" s="39"/>
      <c r="AE1070" s="39"/>
      <c r="AF1070" s="39"/>
      <c r="AG1070" s="39"/>
      <c r="AH1070" s="39"/>
      <c r="AI1070" s="39"/>
      <c r="AJ1070" s="39"/>
      <c r="AK1070" s="39"/>
      <c r="AL1070" s="39"/>
      <c r="AM1070" s="39"/>
      <c r="AN1070" s="39"/>
      <c r="AO1070" s="39"/>
      <c r="AP1070" s="39"/>
      <c r="AQ1070" s="39"/>
      <c r="AR1070" s="39"/>
      <c r="AS1070" s="39"/>
      <c r="AT1070" s="39"/>
      <c r="AU1070" s="39"/>
      <c r="AV1070" s="39"/>
      <c r="AW1070" s="39"/>
      <c r="AX1070" s="39"/>
      <c r="AY1070" s="39"/>
      <c r="AZ1070" s="39"/>
      <c r="BA1070" s="39"/>
      <c r="BB1070" s="39"/>
      <c r="BC1070" s="39"/>
      <c r="BD1070" s="39"/>
      <c r="BE1070" s="39"/>
      <c r="BF1070" s="39"/>
      <c r="BG1070" s="39"/>
      <c r="BH1070" s="39"/>
      <c r="BI1070" s="39"/>
      <c r="BJ1070" s="39"/>
      <c r="BK1070" s="39"/>
      <c r="BL1070" s="39"/>
      <c r="BM1070" s="39"/>
      <c r="BN1070" s="39"/>
      <c r="BO1070" s="39"/>
      <c r="BP1070" s="39"/>
      <c r="BQ1070" s="39"/>
      <c r="BR1070" s="39"/>
      <c r="BS1070" s="39"/>
      <c r="BT1070" s="39"/>
      <c r="BU1070" s="39"/>
      <c r="BV1070" s="39"/>
      <c r="BW1070" s="39"/>
      <c r="BX1070" s="39"/>
      <c r="BY1070" s="39"/>
      <c r="BZ1070" s="39"/>
      <c r="CA1070" s="39"/>
      <c r="CB1070" s="39"/>
      <c r="CC1070" s="39"/>
      <c r="CD1070" s="39"/>
      <c r="CE1070" s="39"/>
      <c r="CF1070" s="39"/>
      <c r="CG1070" s="39"/>
      <c r="CH1070" s="39"/>
      <c r="CI1070" s="39"/>
      <c r="CJ1070" s="39"/>
      <c r="CK1070" s="39"/>
      <c r="CL1070" s="39"/>
      <c r="CM1070" s="39"/>
      <c r="CN1070" s="39"/>
      <c r="CO1070" s="39"/>
      <c r="CP1070" s="39"/>
      <c r="CQ1070" s="39"/>
      <c r="CR1070" s="39"/>
      <c r="CS1070" s="39"/>
      <c r="CT1070" s="39"/>
      <c r="CU1070" s="39"/>
      <c r="CV1070" s="39"/>
      <c r="CW1070" s="39"/>
      <c r="CX1070" s="39"/>
      <c r="CY1070" s="39"/>
      <c r="CZ1070" s="39"/>
      <c r="DA1070" s="39"/>
      <c r="DB1070" s="39"/>
      <c r="DC1070" s="39"/>
      <c r="DD1070" s="39"/>
      <c r="DE1070" s="39"/>
      <c r="DF1070" s="39"/>
      <c r="DG1070" s="39"/>
      <c r="DH1070" s="39"/>
      <c r="DI1070" s="39"/>
      <c r="DJ1070" s="39"/>
      <c r="DK1070" s="39"/>
      <c r="DL1070" s="39"/>
      <c r="DM1070" s="39"/>
      <c r="DN1070" s="39"/>
      <c r="DO1070" s="39"/>
      <c r="DP1070" s="39"/>
      <c r="DQ1070" s="39"/>
      <c r="DR1070" s="39"/>
      <c r="DS1070" s="39"/>
      <c r="DT1070" s="39"/>
      <c r="DU1070" s="39"/>
      <c r="DV1070" s="39"/>
      <c r="DW1070" s="39"/>
      <c r="DX1070" s="39"/>
      <c r="DY1070" s="39"/>
      <c r="DZ1070" s="39"/>
      <c r="EA1070" s="39"/>
      <c r="EB1070" s="39"/>
      <c r="EC1070" s="39"/>
      <c r="ED1070" s="39"/>
      <c r="EE1070" s="39"/>
      <c r="EF1070" s="39"/>
      <c r="EG1070" s="39"/>
      <c r="EH1070" s="39"/>
      <c r="EI1070" s="39"/>
      <c r="EJ1070" s="39"/>
      <c r="EK1070" s="39"/>
      <c r="EL1070" s="39"/>
      <c r="EM1070" s="39"/>
      <c r="EN1070" s="39"/>
      <c r="EO1070" s="39"/>
      <c r="EP1070" s="39"/>
      <c r="EQ1070" s="39"/>
      <c r="ER1070" s="39"/>
      <c r="ES1070" s="39"/>
      <c r="ET1070" s="39"/>
      <c r="EU1070" s="39"/>
      <c r="EV1070" s="39"/>
      <c r="EW1070" s="39"/>
      <c r="EX1070" s="39"/>
      <c r="EY1070" s="39"/>
      <c r="EZ1070" s="39"/>
      <c r="FA1070" s="39"/>
      <c r="FB1070" s="39"/>
      <c r="FC1070" s="39"/>
      <c r="FD1070" s="39"/>
      <c r="FE1070" s="39"/>
      <c r="FF1070" s="39"/>
      <c r="FG1070" s="39"/>
      <c r="FH1070" s="39"/>
      <c r="FI1070" s="39"/>
      <c r="FJ1070" s="39"/>
      <c r="FK1070" s="39"/>
      <c r="FL1070" s="39"/>
      <c r="FM1070" s="39"/>
      <c r="FN1070" s="39"/>
      <c r="FO1070" s="39"/>
      <c r="FP1070" s="39"/>
      <c r="FQ1070" s="39"/>
      <c r="FR1070" s="39"/>
      <c r="FS1070" s="39"/>
      <c r="FT1070" s="39"/>
      <c r="FU1070" s="39"/>
      <c r="FV1070" s="39"/>
      <c r="FW1070" s="39"/>
      <c r="FX1070" s="39"/>
      <c r="FY1070" s="39"/>
      <c r="FZ1070" s="39"/>
      <c r="GA1070" s="39"/>
      <c r="GB1070" s="39"/>
      <c r="GC1070" s="39"/>
      <c r="GD1070" s="39"/>
      <c r="GE1070" s="39"/>
      <c r="GF1070" s="39"/>
      <c r="GG1070" s="39"/>
      <c r="GH1070" s="39"/>
      <c r="GI1070" s="39"/>
      <c r="GJ1070" s="39"/>
      <c r="GK1070" s="39"/>
      <c r="GL1070" s="39"/>
      <c r="GM1070" s="39"/>
      <c r="GN1070" s="39"/>
      <c r="GO1070" s="39"/>
      <c r="GP1070" s="39"/>
      <c r="GQ1070" s="39"/>
      <c r="GR1070" s="39"/>
      <c r="GS1070" s="39"/>
      <c r="GT1070" s="39"/>
      <c r="GU1070" s="39"/>
      <c r="GV1070" s="39"/>
      <c r="GW1070" s="39"/>
      <c r="GX1070" s="39"/>
      <c r="GY1070" s="39"/>
      <c r="GZ1070" s="39"/>
      <c r="HA1070" s="39"/>
      <c r="HB1070" s="39"/>
      <c r="HC1070" s="39"/>
      <c r="HD1070" s="39"/>
      <c r="HE1070" s="39"/>
      <c r="HF1070" s="39"/>
      <c r="HG1070" s="39"/>
      <c r="HH1070" s="39"/>
      <c r="HI1070" s="39"/>
      <c r="HJ1070" s="39"/>
      <c r="HK1070" s="39"/>
      <c r="HL1070" s="39"/>
      <c r="HM1070" s="39"/>
      <c r="HN1070" s="39"/>
      <c r="HO1070" s="39"/>
      <c r="HP1070" s="39"/>
      <c r="HQ1070" s="39"/>
      <c r="HR1070" s="39"/>
      <c r="HS1070" s="39"/>
      <c r="HT1070" s="39"/>
      <c r="HU1070" s="39"/>
      <c r="HV1070" s="39"/>
      <c r="HW1070" s="39"/>
      <c r="HX1070" s="39"/>
      <c r="HY1070" s="39"/>
      <c r="HZ1070" s="39"/>
      <c r="IA1070" s="39"/>
      <c r="IB1070" s="44"/>
      <c r="IC1070" s="40"/>
      <c r="ID1070" s="40"/>
      <c r="IE1070" s="40"/>
      <c r="IF1070" s="40"/>
      <c r="IG1070" s="40"/>
      <c r="IH1070" s="40"/>
      <c r="II1070" s="40"/>
      <c r="IJ1070" s="40"/>
      <c r="IK1070" s="40"/>
      <c r="IL1070" s="40"/>
      <c r="IM1070" s="40"/>
      <c r="IN1070" s="40"/>
      <c r="IO1070" s="40"/>
      <c r="IP1070" s="40"/>
      <c r="IQ1070" s="40"/>
      <c r="IR1070" s="40"/>
      <c r="IS1070" s="40"/>
      <c r="IT1070" s="40"/>
      <c r="IU1070" s="40"/>
      <c r="IV1070" s="40"/>
    </row>
    <row r="1071" spans="2:256" s="33" customFormat="1" ht="47.25" x14ac:dyDescent="0.25">
      <c r="B1071" s="177"/>
      <c r="C1071" s="94">
        <v>435</v>
      </c>
      <c r="D1071" s="80" t="s">
        <v>3276</v>
      </c>
      <c r="E1071" s="42" t="s">
        <v>1757</v>
      </c>
      <c r="F1071" s="66" t="s">
        <v>1460</v>
      </c>
      <c r="G1071" s="80" t="s">
        <v>3984</v>
      </c>
      <c r="H1071" s="80" t="s">
        <v>3985</v>
      </c>
      <c r="I1071" s="133">
        <v>10500</v>
      </c>
      <c r="J1071" s="38"/>
      <c r="K1071" s="35" t="s">
        <v>3576</v>
      </c>
      <c r="L1071" s="39"/>
      <c r="M1071" s="39"/>
      <c r="N1071" s="39"/>
      <c r="O1071" s="39"/>
      <c r="P1071" s="39"/>
      <c r="Q1071" s="39"/>
      <c r="R1071" s="39"/>
      <c r="S1071" s="39"/>
      <c r="T1071" s="39"/>
      <c r="U1071" s="39"/>
      <c r="V1071" s="39"/>
      <c r="W1071" s="39"/>
      <c r="X1071" s="39"/>
      <c r="Y1071" s="39"/>
      <c r="Z1071" s="39"/>
      <c r="AA1071" s="39"/>
      <c r="AB1071" s="39"/>
      <c r="AC1071" s="39"/>
      <c r="AD1071" s="39"/>
      <c r="AE1071" s="39"/>
      <c r="AF1071" s="39"/>
      <c r="AG1071" s="39"/>
      <c r="AH1071" s="39"/>
      <c r="AI1071" s="39"/>
      <c r="AJ1071" s="39"/>
      <c r="AK1071" s="39"/>
      <c r="AL1071" s="39"/>
      <c r="AM1071" s="39"/>
      <c r="AN1071" s="39"/>
      <c r="AO1071" s="39"/>
      <c r="AP1071" s="39"/>
      <c r="AQ1071" s="39"/>
      <c r="AR1071" s="39"/>
      <c r="AS1071" s="39"/>
      <c r="AT1071" s="39"/>
      <c r="AU1071" s="39"/>
      <c r="AV1071" s="39"/>
      <c r="AW1071" s="39"/>
      <c r="AX1071" s="39"/>
      <c r="AY1071" s="39"/>
      <c r="AZ1071" s="39"/>
      <c r="BA1071" s="39"/>
      <c r="BB1071" s="39"/>
      <c r="BC1071" s="39"/>
      <c r="BD1071" s="39"/>
      <c r="BE1071" s="39"/>
      <c r="BF1071" s="39"/>
      <c r="BG1071" s="39"/>
      <c r="BH1071" s="39"/>
      <c r="BI1071" s="39"/>
      <c r="BJ1071" s="39"/>
      <c r="BK1071" s="39"/>
      <c r="BL1071" s="39"/>
      <c r="BM1071" s="39"/>
      <c r="BN1071" s="39"/>
      <c r="BO1071" s="39"/>
      <c r="BP1071" s="39"/>
      <c r="BQ1071" s="39"/>
      <c r="BR1071" s="39"/>
      <c r="BS1071" s="39"/>
      <c r="BT1071" s="39"/>
      <c r="BU1071" s="39"/>
      <c r="BV1071" s="39"/>
      <c r="BW1071" s="39"/>
      <c r="BX1071" s="39"/>
      <c r="BY1071" s="39"/>
      <c r="BZ1071" s="39"/>
      <c r="CA1071" s="39"/>
      <c r="CB1071" s="39"/>
      <c r="CC1071" s="39"/>
      <c r="CD1071" s="39"/>
      <c r="CE1071" s="39"/>
      <c r="CF1071" s="39"/>
      <c r="CG1071" s="39"/>
      <c r="CH1071" s="39"/>
      <c r="CI1071" s="39"/>
      <c r="CJ1071" s="39"/>
      <c r="CK1071" s="39"/>
      <c r="CL1071" s="39"/>
      <c r="CM1071" s="39"/>
      <c r="CN1071" s="39"/>
      <c r="CO1071" s="39"/>
      <c r="CP1071" s="39"/>
      <c r="CQ1071" s="39"/>
      <c r="CR1071" s="39"/>
      <c r="CS1071" s="39"/>
      <c r="CT1071" s="39"/>
      <c r="CU1071" s="39"/>
      <c r="CV1071" s="39"/>
      <c r="CW1071" s="39"/>
      <c r="CX1071" s="39"/>
      <c r="CY1071" s="39"/>
      <c r="CZ1071" s="39"/>
      <c r="DA1071" s="39"/>
      <c r="DB1071" s="39"/>
      <c r="DC1071" s="39"/>
      <c r="DD1071" s="39"/>
      <c r="DE1071" s="39"/>
      <c r="DF1071" s="39"/>
      <c r="DG1071" s="39"/>
      <c r="DH1071" s="39"/>
      <c r="DI1071" s="39"/>
      <c r="DJ1071" s="39"/>
      <c r="DK1071" s="39"/>
      <c r="DL1071" s="39"/>
      <c r="DM1071" s="39"/>
      <c r="DN1071" s="39"/>
      <c r="DO1071" s="39"/>
      <c r="DP1071" s="39"/>
      <c r="DQ1071" s="39"/>
      <c r="DR1071" s="39"/>
      <c r="DS1071" s="39"/>
      <c r="DT1071" s="39"/>
      <c r="DU1071" s="39"/>
      <c r="DV1071" s="39"/>
      <c r="DW1071" s="39"/>
      <c r="DX1071" s="39"/>
      <c r="DY1071" s="39"/>
      <c r="DZ1071" s="39"/>
      <c r="EA1071" s="39"/>
      <c r="EB1071" s="39"/>
      <c r="EC1071" s="39"/>
      <c r="ED1071" s="39"/>
      <c r="EE1071" s="39"/>
      <c r="EF1071" s="39"/>
      <c r="EG1071" s="39"/>
      <c r="EH1071" s="39"/>
      <c r="EI1071" s="39"/>
      <c r="EJ1071" s="39"/>
      <c r="EK1071" s="39"/>
      <c r="EL1071" s="39"/>
      <c r="EM1071" s="39"/>
      <c r="EN1071" s="39"/>
      <c r="EO1071" s="39"/>
      <c r="EP1071" s="39"/>
      <c r="EQ1071" s="39"/>
      <c r="ER1071" s="39"/>
      <c r="ES1071" s="39"/>
      <c r="ET1071" s="39"/>
      <c r="EU1071" s="39"/>
      <c r="EV1071" s="39"/>
      <c r="EW1071" s="39"/>
      <c r="EX1071" s="39"/>
      <c r="EY1071" s="39"/>
      <c r="EZ1071" s="39"/>
      <c r="FA1071" s="39"/>
      <c r="FB1071" s="39"/>
      <c r="FC1071" s="39"/>
      <c r="FD1071" s="39"/>
      <c r="FE1071" s="39"/>
      <c r="FF1071" s="39"/>
      <c r="FG1071" s="39"/>
      <c r="FH1071" s="39"/>
      <c r="FI1071" s="39"/>
      <c r="FJ1071" s="39"/>
      <c r="FK1071" s="39"/>
      <c r="FL1071" s="39"/>
      <c r="FM1071" s="39"/>
      <c r="FN1071" s="39"/>
      <c r="FO1071" s="39"/>
      <c r="FP1071" s="39"/>
      <c r="FQ1071" s="39"/>
      <c r="FR1071" s="39"/>
      <c r="FS1071" s="39"/>
      <c r="FT1071" s="39"/>
      <c r="FU1071" s="39"/>
      <c r="FV1071" s="39"/>
      <c r="FW1071" s="39"/>
      <c r="FX1071" s="39"/>
      <c r="FY1071" s="39"/>
      <c r="FZ1071" s="39"/>
      <c r="GA1071" s="39"/>
      <c r="GB1071" s="39"/>
      <c r="GC1071" s="39"/>
      <c r="GD1071" s="39"/>
      <c r="GE1071" s="39"/>
      <c r="GF1071" s="39"/>
      <c r="GG1071" s="39"/>
      <c r="GH1071" s="39"/>
      <c r="GI1071" s="39"/>
      <c r="GJ1071" s="39"/>
      <c r="GK1071" s="39"/>
      <c r="GL1071" s="39"/>
      <c r="GM1071" s="39"/>
      <c r="GN1071" s="39"/>
      <c r="GO1071" s="39"/>
      <c r="GP1071" s="39"/>
      <c r="GQ1071" s="39"/>
      <c r="GR1071" s="39"/>
      <c r="GS1071" s="39"/>
      <c r="GT1071" s="39"/>
      <c r="GU1071" s="39"/>
      <c r="GV1071" s="39"/>
      <c r="GW1071" s="39"/>
      <c r="GX1071" s="39"/>
      <c r="GY1071" s="39"/>
      <c r="GZ1071" s="39"/>
      <c r="HA1071" s="39"/>
      <c r="HB1071" s="39"/>
      <c r="HC1071" s="39"/>
      <c r="HD1071" s="39"/>
      <c r="HE1071" s="39"/>
      <c r="HF1071" s="39"/>
      <c r="HG1071" s="39"/>
      <c r="HH1071" s="39"/>
      <c r="HI1071" s="39"/>
      <c r="HJ1071" s="39"/>
      <c r="HK1071" s="39"/>
      <c r="HL1071" s="39"/>
      <c r="HM1071" s="39"/>
      <c r="HN1071" s="39"/>
      <c r="HO1071" s="39"/>
      <c r="HP1071" s="39"/>
      <c r="HQ1071" s="39"/>
      <c r="HR1071" s="39"/>
      <c r="HS1071" s="39"/>
      <c r="HT1071" s="39"/>
      <c r="HU1071" s="39"/>
      <c r="HV1071" s="39"/>
      <c r="HW1071" s="39"/>
      <c r="HX1071" s="39"/>
      <c r="HY1071" s="39"/>
      <c r="HZ1071" s="39"/>
      <c r="IA1071" s="39"/>
      <c r="IB1071" s="44"/>
      <c r="IC1071" s="40"/>
      <c r="ID1071" s="40"/>
      <c r="IE1071" s="40"/>
      <c r="IF1071" s="40"/>
      <c r="IG1071" s="40"/>
      <c r="IH1071" s="40"/>
      <c r="II1071" s="40"/>
      <c r="IJ1071" s="40"/>
      <c r="IK1071" s="40"/>
      <c r="IL1071" s="40"/>
      <c r="IM1071" s="40"/>
      <c r="IN1071" s="40"/>
      <c r="IO1071" s="40"/>
      <c r="IP1071" s="40"/>
      <c r="IQ1071" s="40"/>
      <c r="IR1071" s="40"/>
      <c r="IS1071" s="40"/>
      <c r="IT1071" s="40"/>
      <c r="IU1071" s="40"/>
      <c r="IV1071" s="40"/>
    </row>
    <row r="1072" spans="2:256" s="33" customFormat="1" ht="31.5" x14ac:dyDescent="0.25">
      <c r="B1072" s="177"/>
      <c r="C1072" s="94">
        <v>436</v>
      </c>
      <c r="D1072" s="80" t="s">
        <v>3274</v>
      </c>
      <c r="E1072" s="42" t="s">
        <v>1757</v>
      </c>
      <c r="F1072" s="66" t="s">
        <v>1461</v>
      </c>
      <c r="G1072" s="80" t="s">
        <v>3986</v>
      </c>
      <c r="H1072" s="80" t="s">
        <v>3987</v>
      </c>
      <c r="I1072" s="133">
        <v>51500</v>
      </c>
      <c r="J1072" s="38"/>
      <c r="K1072" s="35" t="s">
        <v>3577</v>
      </c>
      <c r="L1072" s="39"/>
      <c r="M1072" s="39"/>
      <c r="N1072" s="39"/>
      <c r="O1072" s="39"/>
      <c r="P1072" s="39"/>
      <c r="Q1072" s="39"/>
      <c r="R1072" s="39"/>
      <c r="S1072" s="39"/>
      <c r="T1072" s="39"/>
      <c r="U1072" s="39"/>
      <c r="V1072" s="39"/>
      <c r="W1072" s="39"/>
      <c r="X1072" s="39"/>
      <c r="Y1072" s="39"/>
      <c r="Z1072" s="39"/>
      <c r="AA1072" s="39"/>
      <c r="AB1072" s="39"/>
      <c r="AC1072" s="39"/>
      <c r="AD1072" s="39"/>
      <c r="AE1072" s="39"/>
      <c r="AF1072" s="39"/>
      <c r="AG1072" s="39"/>
      <c r="AH1072" s="39"/>
      <c r="AI1072" s="39"/>
      <c r="AJ1072" s="39"/>
      <c r="AK1072" s="39"/>
      <c r="AL1072" s="39"/>
      <c r="AM1072" s="39"/>
      <c r="AN1072" s="39"/>
      <c r="AO1072" s="39"/>
      <c r="AP1072" s="39"/>
      <c r="AQ1072" s="39"/>
      <c r="AR1072" s="39"/>
      <c r="AS1072" s="39"/>
      <c r="AT1072" s="39"/>
      <c r="AU1072" s="39"/>
      <c r="AV1072" s="39"/>
      <c r="AW1072" s="39"/>
      <c r="AX1072" s="39"/>
      <c r="AY1072" s="39"/>
      <c r="AZ1072" s="39"/>
      <c r="BA1072" s="39"/>
      <c r="BB1072" s="39"/>
      <c r="BC1072" s="39"/>
      <c r="BD1072" s="39"/>
      <c r="BE1072" s="39"/>
      <c r="BF1072" s="39"/>
      <c r="BG1072" s="39"/>
      <c r="BH1072" s="39"/>
      <c r="BI1072" s="39"/>
      <c r="BJ1072" s="39"/>
      <c r="BK1072" s="39"/>
      <c r="BL1072" s="39"/>
      <c r="BM1072" s="39"/>
      <c r="BN1072" s="39"/>
      <c r="BO1072" s="39"/>
      <c r="BP1072" s="39"/>
      <c r="BQ1072" s="39"/>
      <c r="BR1072" s="39"/>
      <c r="BS1072" s="39"/>
      <c r="BT1072" s="39"/>
      <c r="BU1072" s="39"/>
      <c r="BV1072" s="39"/>
      <c r="BW1072" s="39"/>
      <c r="BX1072" s="39"/>
      <c r="BY1072" s="39"/>
      <c r="BZ1072" s="39"/>
      <c r="CA1072" s="39"/>
      <c r="CB1072" s="39"/>
      <c r="CC1072" s="39"/>
      <c r="CD1072" s="39"/>
      <c r="CE1072" s="39"/>
      <c r="CF1072" s="39"/>
      <c r="CG1072" s="39"/>
      <c r="CH1072" s="39"/>
      <c r="CI1072" s="39"/>
      <c r="CJ1072" s="39"/>
      <c r="CK1072" s="39"/>
      <c r="CL1072" s="39"/>
      <c r="CM1072" s="39"/>
      <c r="CN1072" s="39"/>
      <c r="CO1072" s="39"/>
      <c r="CP1072" s="39"/>
      <c r="CQ1072" s="39"/>
      <c r="CR1072" s="39"/>
      <c r="CS1072" s="39"/>
      <c r="CT1072" s="39"/>
      <c r="CU1072" s="39"/>
      <c r="CV1072" s="39"/>
      <c r="CW1072" s="39"/>
      <c r="CX1072" s="39"/>
      <c r="CY1072" s="39"/>
      <c r="CZ1072" s="39"/>
      <c r="DA1072" s="39"/>
      <c r="DB1072" s="39"/>
      <c r="DC1072" s="39"/>
      <c r="DD1072" s="39"/>
      <c r="DE1072" s="39"/>
      <c r="DF1072" s="39"/>
      <c r="DG1072" s="39"/>
      <c r="DH1072" s="39"/>
      <c r="DI1072" s="39"/>
      <c r="DJ1072" s="39"/>
      <c r="DK1072" s="39"/>
      <c r="DL1072" s="39"/>
      <c r="DM1072" s="39"/>
      <c r="DN1072" s="39"/>
      <c r="DO1072" s="39"/>
      <c r="DP1072" s="39"/>
      <c r="DQ1072" s="39"/>
      <c r="DR1072" s="39"/>
      <c r="DS1072" s="39"/>
      <c r="DT1072" s="39"/>
      <c r="DU1072" s="39"/>
      <c r="DV1072" s="39"/>
      <c r="DW1072" s="39"/>
      <c r="DX1072" s="39"/>
      <c r="DY1072" s="39"/>
      <c r="DZ1072" s="39"/>
      <c r="EA1072" s="39"/>
      <c r="EB1072" s="39"/>
      <c r="EC1072" s="39"/>
      <c r="ED1072" s="39"/>
      <c r="EE1072" s="39"/>
      <c r="EF1072" s="39"/>
      <c r="EG1072" s="39"/>
      <c r="EH1072" s="39"/>
      <c r="EI1072" s="39"/>
      <c r="EJ1072" s="39"/>
      <c r="EK1072" s="39"/>
      <c r="EL1072" s="39"/>
      <c r="EM1072" s="39"/>
      <c r="EN1072" s="39"/>
      <c r="EO1072" s="39"/>
      <c r="EP1072" s="39"/>
      <c r="EQ1072" s="39"/>
      <c r="ER1072" s="39"/>
      <c r="ES1072" s="39"/>
      <c r="ET1072" s="39"/>
      <c r="EU1072" s="39"/>
      <c r="EV1072" s="39"/>
      <c r="EW1072" s="39"/>
      <c r="EX1072" s="39"/>
      <c r="EY1072" s="39"/>
      <c r="EZ1072" s="39"/>
      <c r="FA1072" s="39"/>
      <c r="FB1072" s="39"/>
      <c r="FC1072" s="39"/>
      <c r="FD1072" s="39"/>
      <c r="FE1072" s="39"/>
      <c r="FF1072" s="39"/>
      <c r="FG1072" s="39"/>
      <c r="FH1072" s="39"/>
      <c r="FI1072" s="39"/>
      <c r="FJ1072" s="39"/>
      <c r="FK1072" s="39"/>
      <c r="FL1072" s="39"/>
      <c r="FM1072" s="39"/>
      <c r="FN1072" s="39"/>
      <c r="FO1072" s="39"/>
      <c r="FP1072" s="39"/>
      <c r="FQ1072" s="39"/>
      <c r="FR1072" s="39"/>
      <c r="FS1072" s="39"/>
      <c r="FT1072" s="39"/>
      <c r="FU1072" s="39"/>
      <c r="FV1072" s="39"/>
      <c r="FW1072" s="39"/>
      <c r="FX1072" s="39"/>
      <c r="FY1072" s="39"/>
      <c r="FZ1072" s="39"/>
      <c r="GA1072" s="39"/>
      <c r="GB1072" s="39"/>
      <c r="GC1072" s="39"/>
      <c r="GD1072" s="39"/>
      <c r="GE1072" s="39"/>
      <c r="GF1072" s="39"/>
      <c r="GG1072" s="39"/>
      <c r="GH1072" s="39"/>
      <c r="GI1072" s="39"/>
      <c r="GJ1072" s="39"/>
      <c r="GK1072" s="39"/>
      <c r="GL1072" s="39"/>
      <c r="GM1072" s="39"/>
      <c r="GN1072" s="39"/>
      <c r="GO1072" s="39"/>
      <c r="GP1072" s="39"/>
      <c r="GQ1072" s="39"/>
      <c r="GR1072" s="39"/>
      <c r="GS1072" s="39"/>
      <c r="GT1072" s="39"/>
      <c r="GU1072" s="39"/>
      <c r="GV1072" s="39"/>
      <c r="GW1072" s="39"/>
      <c r="GX1072" s="39"/>
      <c r="GY1072" s="39"/>
      <c r="GZ1072" s="39"/>
      <c r="HA1072" s="39"/>
      <c r="HB1072" s="39"/>
      <c r="HC1072" s="39"/>
      <c r="HD1072" s="39"/>
      <c r="HE1072" s="39"/>
      <c r="HF1072" s="39"/>
      <c r="HG1072" s="39"/>
      <c r="HH1072" s="39"/>
      <c r="HI1072" s="39"/>
      <c r="HJ1072" s="39"/>
      <c r="HK1072" s="39"/>
      <c r="HL1072" s="39"/>
      <c r="HM1072" s="39"/>
      <c r="HN1072" s="39"/>
      <c r="HO1072" s="39"/>
      <c r="HP1072" s="39"/>
      <c r="HQ1072" s="39"/>
      <c r="HR1072" s="39"/>
      <c r="HS1072" s="39"/>
      <c r="HT1072" s="39"/>
      <c r="HU1072" s="39"/>
      <c r="HV1072" s="39"/>
      <c r="HW1072" s="39"/>
      <c r="HX1072" s="39"/>
      <c r="HY1072" s="39"/>
      <c r="HZ1072" s="39"/>
      <c r="IA1072" s="39"/>
      <c r="IB1072" s="44"/>
      <c r="IC1072" s="40"/>
      <c r="ID1072" s="40"/>
      <c r="IE1072" s="40"/>
      <c r="IF1072" s="40"/>
      <c r="IG1072" s="40"/>
      <c r="IH1072" s="40"/>
      <c r="II1072" s="40"/>
      <c r="IJ1072" s="40"/>
      <c r="IK1072" s="40"/>
      <c r="IL1072" s="40"/>
      <c r="IM1072" s="40"/>
      <c r="IN1072" s="40"/>
      <c r="IO1072" s="40"/>
      <c r="IP1072" s="40"/>
      <c r="IQ1072" s="40"/>
      <c r="IR1072" s="40"/>
      <c r="IS1072" s="40"/>
      <c r="IT1072" s="40"/>
      <c r="IU1072" s="40"/>
      <c r="IV1072" s="40"/>
    </row>
    <row r="1073" spans="2:256" s="33" customFormat="1" ht="47.25" x14ac:dyDescent="0.25">
      <c r="B1073" s="177"/>
      <c r="C1073" s="94">
        <v>437</v>
      </c>
      <c r="D1073" s="80" t="s">
        <v>3277</v>
      </c>
      <c r="E1073" s="42" t="s">
        <v>1757</v>
      </c>
      <c r="F1073" s="66" t="s">
        <v>1462</v>
      </c>
      <c r="G1073" s="80" t="s">
        <v>3988</v>
      </c>
      <c r="H1073" s="108">
        <v>41909</v>
      </c>
      <c r="I1073" s="133">
        <v>192250</v>
      </c>
      <c r="J1073" s="38"/>
      <c r="K1073" s="35" t="s">
        <v>3578</v>
      </c>
      <c r="L1073" s="39"/>
      <c r="M1073" s="39"/>
      <c r="N1073" s="39"/>
      <c r="O1073" s="39"/>
      <c r="P1073" s="39"/>
      <c r="Q1073" s="39"/>
      <c r="R1073" s="39"/>
      <c r="S1073" s="39"/>
      <c r="T1073" s="39"/>
      <c r="U1073" s="39"/>
      <c r="V1073" s="39"/>
      <c r="W1073" s="39"/>
      <c r="X1073" s="39"/>
      <c r="Y1073" s="39"/>
      <c r="Z1073" s="39"/>
      <c r="AA1073" s="39"/>
      <c r="AB1073" s="39"/>
      <c r="AC1073" s="39"/>
      <c r="AD1073" s="39"/>
      <c r="AE1073" s="39"/>
      <c r="AF1073" s="39"/>
      <c r="AG1073" s="39"/>
      <c r="AH1073" s="39"/>
      <c r="AI1073" s="39"/>
      <c r="AJ1073" s="39"/>
      <c r="AK1073" s="39"/>
      <c r="AL1073" s="39"/>
      <c r="AM1073" s="39"/>
      <c r="AN1073" s="39"/>
      <c r="AO1073" s="39"/>
      <c r="AP1073" s="39"/>
      <c r="AQ1073" s="39"/>
      <c r="AR1073" s="39"/>
      <c r="AS1073" s="39"/>
      <c r="AT1073" s="39"/>
      <c r="AU1073" s="39"/>
      <c r="AV1073" s="39"/>
      <c r="AW1073" s="39"/>
      <c r="AX1073" s="39"/>
      <c r="AY1073" s="39"/>
      <c r="AZ1073" s="39"/>
      <c r="BA1073" s="39"/>
      <c r="BB1073" s="39"/>
      <c r="BC1073" s="39"/>
      <c r="BD1073" s="39"/>
      <c r="BE1073" s="39"/>
      <c r="BF1073" s="39"/>
      <c r="BG1073" s="39"/>
      <c r="BH1073" s="39"/>
      <c r="BI1073" s="39"/>
      <c r="BJ1073" s="39"/>
      <c r="BK1073" s="39"/>
      <c r="BL1073" s="39"/>
      <c r="BM1073" s="39"/>
      <c r="BN1073" s="39"/>
      <c r="BO1073" s="39"/>
      <c r="BP1073" s="39"/>
      <c r="BQ1073" s="39"/>
      <c r="BR1073" s="39"/>
      <c r="BS1073" s="39"/>
      <c r="BT1073" s="39"/>
      <c r="BU1073" s="39"/>
      <c r="BV1073" s="39"/>
      <c r="BW1073" s="39"/>
      <c r="BX1073" s="39"/>
      <c r="BY1073" s="39"/>
      <c r="BZ1073" s="39"/>
      <c r="CA1073" s="39"/>
      <c r="CB1073" s="39"/>
      <c r="CC1073" s="39"/>
      <c r="CD1073" s="39"/>
      <c r="CE1073" s="39"/>
      <c r="CF1073" s="39"/>
      <c r="CG1073" s="39"/>
      <c r="CH1073" s="39"/>
      <c r="CI1073" s="39"/>
      <c r="CJ1073" s="39"/>
      <c r="CK1073" s="39"/>
      <c r="CL1073" s="39"/>
      <c r="CM1073" s="39"/>
      <c r="CN1073" s="39"/>
      <c r="CO1073" s="39"/>
      <c r="CP1073" s="39"/>
      <c r="CQ1073" s="39"/>
      <c r="CR1073" s="39"/>
      <c r="CS1073" s="39"/>
      <c r="CT1073" s="39"/>
      <c r="CU1073" s="39"/>
      <c r="CV1073" s="39"/>
      <c r="CW1073" s="39"/>
      <c r="CX1073" s="39"/>
      <c r="CY1073" s="39"/>
      <c r="CZ1073" s="39"/>
      <c r="DA1073" s="39"/>
      <c r="DB1073" s="39"/>
      <c r="DC1073" s="39"/>
      <c r="DD1073" s="39"/>
      <c r="DE1073" s="39"/>
      <c r="DF1073" s="39"/>
      <c r="DG1073" s="39"/>
      <c r="DH1073" s="39"/>
      <c r="DI1073" s="39"/>
      <c r="DJ1073" s="39"/>
      <c r="DK1073" s="39"/>
      <c r="DL1073" s="39"/>
      <c r="DM1073" s="39"/>
      <c r="DN1073" s="39"/>
      <c r="DO1073" s="39"/>
      <c r="DP1073" s="39"/>
      <c r="DQ1073" s="39"/>
      <c r="DR1073" s="39"/>
      <c r="DS1073" s="39"/>
      <c r="DT1073" s="39"/>
      <c r="DU1073" s="39"/>
      <c r="DV1073" s="39"/>
      <c r="DW1073" s="39"/>
      <c r="DX1073" s="39"/>
      <c r="DY1073" s="39"/>
      <c r="DZ1073" s="39"/>
      <c r="EA1073" s="39"/>
      <c r="EB1073" s="39"/>
      <c r="EC1073" s="39"/>
      <c r="ED1073" s="39"/>
      <c r="EE1073" s="39"/>
      <c r="EF1073" s="39"/>
      <c r="EG1073" s="39"/>
      <c r="EH1073" s="39"/>
      <c r="EI1073" s="39"/>
      <c r="EJ1073" s="39"/>
      <c r="EK1073" s="39"/>
      <c r="EL1073" s="39"/>
      <c r="EM1073" s="39"/>
      <c r="EN1073" s="39"/>
      <c r="EO1073" s="39"/>
      <c r="EP1073" s="39"/>
      <c r="EQ1073" s="39"/>
      <c r="ER1073" s="39"/>
      <c r="ES1073" s="39"/>
      <c r="ET1073" s="39"/>
      <c r="EU1073" s="39"/>
      <c r="EV1073" s="39"/>
      <c r="EW1073" s="39"/>
      <c r="EX1073" s="39"/>
      <c r="EY1073" s="39"/>
      <c r="EZ1073" s="39"/>
      <c r="FA1073" s="39"/>
      <c r="FB1073" s="39"/>
      <c r="FC1073" s="39"/>
      <c r="FD1073" s="39"/>
      <c r="FE1073" s="39"/>
      <c r="FF1073" s="39"/>
      <c r="FG1073" s="39"/>
      <c r="FH1073" s="39"/>
      <c r="FI1073" s="39"/>
      <c r="FJ1073" s="39"/>
      <c r="FK1073" s="39"/>
      <c r="FL1073" s="39"/>
      <c r="FM1073" s="39"/>
      <c r="FN1073" s="39"/>
      <c r="FO1073" s="39"/>
      <c r="FP1073" s="39"/>
      <c r="FQ1073" s="39"/>
      <c r="FR1073" s="39"/>
      <c r="FS1073" s="39"/>
      <c r="FT1073" s="39"/>
      <c r="FU1073" s="39"/>
      <c r="FV1073" s="39"/>
      <c r="FW1073" s="39"/>
      <c r="FX1073" s="39"/>
      <c r="FY1073" s="39"/>
      <c r="FZ1073" s="39"/>
      <c r="GA1073" s="39"/>
      <c r="GB1073" s="39"/>
      <c r="GC1073" s="39"/>
      <c r="GD1073" s="39"/>
      <c r="GE1073" s="39"/>
      <c r="GF1073" s="39"/>
      <c r="GG1073" s="39"/>
      <c r="GH1073" s="39"/>
      <c r="GI1073" s="39"/>
      <c r="GJ1073" s="39"/>
      <c r="GK1073" s="39"/>
      <c r="GL1073" s="39"/>
      <c r="GM1073" s="39"/>
      <c r="GN1073" s="39"/>
      <c r="GO1073" s="39"/>
      <c r="GP1073" s="39"/>
      <c r="GQ1073" s="39"/>
      <c r="GR1073" s="39"/>
      <c r="GS1073" s="39"/>
      <c r="GT1073" s="39"/>
      <c r="GU1073" s="39"/>
      <c r="GV1073" s="39"/>
      <c r="GW1073" s="39"/>
      <c r="GX1073" s="39"/>
      <c r="GY1073" s="39"/>
      <c r="GZ1073" s="39"/>
      <c r="HA1073" s="39"/>
      <c r="HB1073" s="39"/>
      <c r="HC1073" s="39"/>
      <c r="HD1073" s="39"/>
      <c r="HE1073" s="39"/>
      <c r="HF1073" s="39"/>
      <c r="HG1073" s="39"/>
      <c r="HH1073" s="39"/>
      <c r="HI1073" s="39"/>
      <c r="HJ1073" s="39"/>
      <c r="HK1073" s="39"/>
      <c r="HL1073" s="39"/>
      <c r="HM1073" s="39"/>
      <c r="HN1073" s="39"/>
      <c r="HO1073" s="39"/>
      <c r="HP1073" s="39"/>
      <c r="HQ1073" s="39"/>
      <c r="HR1073" s="39"/>
      <c r="HS1073" s="39"/>
      <c r="HT1073" s="39"/>
      <c r="HU1073" s="39"/>
      <c r="HV1073" s="39"/>
      <c r="HW1073" s="39"/>
      <c r="HX1073" s="39"/>
      <c r="HY1073" s="39"/>
      <c r="HZ1073" s="39"/>
      <c r="IA1073" s="39"/>
      <c r="IB1073" s="44"/>
      <c r="IC1073" s="40"/>
      <c r="ID1073" s="40"/>
      <c r="IE1073" s="40"/>
      <c r="IF1073" s="40"/>
      <c r="IG1073" s="40"/>
      <c r="IH1073" s="40"/>
      <c r="II1073" s="40"/>
      <c r="IJ1073" s="40"/>
      <c r="IK1073" s="40"/>
      <c r="IL1073" s="40"/>
      <c r="IM1073" s="40"/>
      <c r="IN1073" s="40"/>
      <c r="IO1073" s="40"/>
      <c r="IP1073" s="40"/>
      <c r="IQ1073" s="40"/>
      <c r="IR1073" s="40"/>
      <c r="IS1073" s="40"/>
      <c r="IT1073" s="40"/>
      <c r="IU1073" s="40"/>
      <c r="IV1073" s="40"/>
    </row>
    <row r="1074" spans="2:256" s="33" customFormat="1" ht="47.25" x14ac:dyDescent="0.25">
      <c r="B1074" s="177"/>
      <c r="C1074" s="94">
        <v>438</v>
      </c>
      <c r="D1074" s="80" t="s">
        <v>3269</v>
      </c>
      <c r="E1074" s="42" t="s">
        <v>1757</v>
      </c>
      <c r="F1074" s="66" t="s">
        <v>1463</v>
      </c>
      <c r="G1074" s="80" t="s">
        <v>3989</v>
      </c>
      <c r="H1074" s="80" t="s">
        <v>3990</v>
      </c>
      <c r="I1074" s="133">
        <v>120500</v>
      </c>
      <c r="J1074" s="38"/>
      <c r="K1074" s="35" t="s">
        <v>3579</v>
      </c>
      <c r="L1074" s="39"/>
      <c r="M1074" s="39"/>
      <c r="N1074" s="39"/>
      <c r="O1074" s="39"/>
      <c r="P1074" s="39"/>
      <c r="Q1074" s="39"/>
      <c r="R1074" s="39"/>
      <c r="S1074" s="39"/>
      <c r="T1074" s="39"/>
      <c r="U1074" s="39"/>
      <c r="V1074" s="39"/>
      <c r="W1074" s="39"/>
      <c r="X1074" s="39"/>
      <c r="Y1074" s="39"/>
      <c r="Z1074" s="39"/>
      <c r="AA1074" s="39"/>
      <c r="AB1074" s="39"/>
      <c r="AC1074" s="39"/>
      <c r="AD1074" s="39"/>
      <c r="AE1074" s="39"/>
      <c r="AF1074" s="39"/>
      <c r="AG1074" s="39"/>
      <c r="AH1074" s="39"/>
      <c r="AI1074" s="39"/>
      <c r="AJ1074" s="39"/>
      <c r="AK1074" s="39"/>
      <c r="AL1074" s="39"/>
      <c r="AM1074" s="39"/>
      <c r="AN1074" s="39"/>
      <c r="AO1074" s="39"/>
      <c r="AP1074" s="39"/>
      <c r="AQ1074" s="39"/>
      <c r="AR1074" s="39"/>
      <c r="AS1074" s="39"/>
      <c r="AT1074" s="39"/>
      <c r="AU1074" s="39"/>
      <c r="AV1074" s="39"/>
      <c r="AW1074" s="39"/>
      <c r="AX1074" s="39"/>
      <c r="AY1074" s="39"/>
      <c r="AZ1074" s="39"/>
      <c r="BA1074" s="39"/>
      <c r="BB1074" s="39"/>
      <c r="BC1074" s="39"/>
      <c r="BD1074" s="39"/>
      <c r="BE1074" s="39"/>
      <c r="BF1074" s="39"/>
      <c r="BG1074" s="39"/>
      <c r="BH1074" s="39"/>
      <c r="BI1074" s="39"/>
      <c r="BJ1074" s="39"/>
      <c r="BK1074" s="39"/>
      <c r="BL1074" s="39"/>
      <c r="BM1074" s="39"/>
      <c r="BN1074" s="39"/>
      <c r="BO1074" s="39"/>
      <c r="BP1074" s="39"/>
      <c r="BQ1074" s="39"/>
      <c r="BR1074" s="39"/>
      <c r="BS1074" s="39"/>
      <c r="BT1074" s="39"/>
      <c r="BU1074" s="39"/>
      <c r="BV1074" s="39"/>
      <c r="BW1074" s="39"/>
      <c r="BX1074" s="39"/>
      <c r="BY1074" s="39"/>
      <c r="BZ1074" s="39"/>
      <c r="CA1074" s="39"/>
      <c r="CB1074" s="39"/>
      <c r="CC1074" s="39"/>
      <c r="CD1074" s="39"/>
      <c r="CE1074" s="39"/>
      <c r="CF1074" s="39"/>
      <c r="CG1074" s="39"/>
      <c r="CH1074" s="39"/>
      <c r="CI1074" s="39"/>
      <c r="CJ1074" s="39"/>
      <c r="CK1074" s="39"/>
      <c r="CL1074" s="39"/>
      <c r="CM1074" s="39"/>
      <c r="CN1074" s="39"/>
      <c r="CO1074" s="39"/>
      <c r="CP1074" s="39"/>
      <c r="CQ1074" s="39"/>
      <c r="CR1074" s="39"/>
      <c r="CS1074" s="39"/>
      <c r="CT1074" s="39"/>
      <c r="CU1074" s="39"/>
      <c r="CV1074" s="39"/>
      <c r="CW1074" s="39"/>
      <c r="CX1074" s="39"/>
      <c r="CY1074" s="39"/>
      <c r="CZ1074" s="39"/>
      <c r="DA1074" s="39"/>
      <c r="DB1074" s="39"/>
      <c r="DC1074" s="39"/>
      <c r="DD1074" s="39"/>
      <c r="DE1074" s="39"/>
      <c r="DF1074" s="39"/>
      <c r="DG1074" s="39"/>
      <c r="DH1074" s="39"/>
      <c r="DI1074" s="39"/>
      <c r="DJ1074" s="39"/>
      <c r="DK1074" s="39"/>
      <c r="DL1074" s="39"/>
      <c r="DM1074" s="39"/>
      <c r="DN1074" s="39"/>
      <c r="DO1074" s="39"/>
      <c r="DP1074" s="39"/>
      <c r="DQ1074" s="39"/>
      <c r="DR1074" s="39"/>
      <c r="DS1074" s="39"/>
      <c r="DT1074" s="39"/>
      <c r="DU1074" s="39"/>
      <c r="DV1074" s="39"/>
      <c r="DW1074" s="39"/>
      <c r="DX1074" s="39"/>
      <c r="DY1074" s="39"/>
      <c r="DZ1074" s="39"/>
      <c r="EA1074" s="39"/>
      <c r="EB1074" s="39"/>
      <c r="EC1074" s="39"/>
      <c r="ED1074" s="39"/>
      <c r="EE1074" s="39"/>
      <c r="EF1074" s="39"/>
      <c r="EG1074" s="39"/>
      <c r="EH1074" s="39"/>
      <c r="EI1074" s="39"/>
      <c r="EJ1074" s="39"/>
      <c r="EK1074" s="39"/>
      <c r="EL1074" s="39"/>
      <c r="EM1074" s="39"/>
      <c r="EN1074" s="39"/>
      <c r="EO1074" s="39"/>
      <c r="EP1074" s="39"/>
      <c r="EQ1074" s="39"/>
      <c r="ER1074" s="39"/>
      <c r="ES1074" s="39"/>
      <c r="ET1074" s="39"/>
      <c r="EU1074" s="39"/>
      <c r="EV1074" s="39"/>
      <c r="EW1074" s="39"/>
      <c r="EX1074" s="39"/>
      <c r="EY1074" s="39"/>
      <c r="EZ1074" s="39"/>
      <c r="FA1074" s="39"/>
      <c r="FB1074" s="39"/>
      <c r="FC1074" s="39"/>
      <c r="FD1074" s="39"/>
      <c r="FE1074" s="39"/>
      <c r="FF1074" s="39"/>
      <c r="FG1074" s="39"/>
      <c r="FH1074" s="39"/>
      <c r="FI1074" s="39"/>
      <c r="FJ1074" s="39"/>
      <c r="FK1074" s="39"/>
      <c r="FL1074" s="39"/>
      <c r="FM1074" s="39"/>
      <c r="FN1074" s="39"/>
      <c r="FO1074" s="39"/>
      <c r="FP1074" s="39"/>
      <c r="FQ1074" s="39"/>
      <c r="FR1074" s="39"/>
      <c r="FS1074" s="39"/>
      <c r="FT1074" s="39"/>
      <c r="FU1074" s="39"/>
      <c r="FV1074" s="39"/>
      <c r="FW1074" s="39"/>
      <c r="FX1074" s="39"/>
      <c r="FY1074" s="39"/>
      <c r="FZ1074" s="39"/>
      <c r="GA1074" s="39"/>
      <c r="GB1074" s="39"/>
      <c r="GC1074" s="39"/>
      <c r="GD1074" s="39"/>
      <c r="GE1074" s="39"/>
      <c r="GF1074" s="39"/>
      <c r="GG1074" s="39"/>
      <c r="GH1074" s="39"/>
      <c r="GI1074" s="39"/>
      <c r="GJ1074" s="39"/>
      <c r="GK1074" s="39"/>
      <c r="GL1074" s="39"/>
      <c r="GM1074" s="39"/>
      <c r="GN1074" s="39"/>
      <c r="GO1074" s="39"/>
      <c r="GP1074" s="39"/>
      <c r="GQ1074" s="39"/>
      <c r="GR1074" s="39"/>
      <c r="GS1074" s="39"/>
      <c r="GT1074" s="39"/>
      <c r="GU1074" s="39"/>
      <c r="GV1074" s="39"/>
      <c r="GW1074" s="39"/>
      <c r="GX1074" s="39"/>
      <c r="GY1074" s="39"/>
      <c r="GZ1074" s="39"/>
      <c r="HA1074" s="39"/>
      <c r="HB1074" s="39"/>
      <c r="HC1074" s="39"/>
      <c r="HD1074" s="39"/>
      <c r="HE1074" s="39"/>
      <c r="HF1074" s="39"/>
      <c r="HG1074" s="39"/>
      <c r="HH1074" s="39"/>
      <c r="HI1074" s="39"/>
      <c r="HJ1074" s="39"/>
      <c r="HK1074" s="39"/>
      <c r="HL1074" s="39"/>
      <c r="HM1074" s="39"/>
      <c r="HN1074" s="39"/>
      <c r="HO1074" s="39"/>
      <c r="HP1074" s="39"/>
      <c r="HQ1074" s="39"/>
      <c r="HR1074" s="39"/>
      <c r="HS1074" s="39"/>
      <c r="HT1074" s="39"/>
      <c r="HU1074" s="39"/>
      <c r="HV1074" s="39"/>
      <c r="HW1074" s="39"/>
      <c r="HX1074" s="39"/>
      <c r="HY1074" s="39"/>
      <c r="HZ1074" s="39"/>
      <c r="IA1074" s="39"/>
      <c r="IB1074" s="44"/>
      <c r="IC1074" s="40"/>
      <c r="ID1074" s="40"/>
      <c r="IE1074" s="40"/>
      <c r="IF1074" s="40"/>
      <c r="IG1074" s="40"/>
      <c r="IH1074" s="40"/>
      <c r="II1074" s="40"/>
      <c r="IJ1074" s="40"/>
      <c r="IK1074" s="40"/>
      <c r="IL1074" s="40"/>
      <c r="IM1074" s="40"/>
      <c r="IN1074" s="40"/>
      <c r="IO1074" s="40"/>
      <c r="IP1074" s="40"/>
      <c r="IQ1074" s="40"/>
      <c r="IR1074" s="40"/>
      <c r="IS1074" s="40"/>
      <c r="IT1074" s="40"/>
      <c r="IU1074" s="40"/>
      <c r="IV1074" s="40"/>
    </row>
    <row r="1075" spans="2:256" s="33" customFormat="1" ht="47.25" x14ac:dyDescent="0.25">
      <c r="B1075" s="177"/>
      <c r="C1075" s="94">
        <v>439</v>
      </c>
      <c r="D1075" s="80" t="s">
        <v>3278</v>
      </c>
      <c r="E1075" s="42" t="s">
        <v>1757</v>
      </c>
      <c r="F1075" s="95" t="s">
        <v>1464</v>
      </c>
      <c r="G1075" s="80" t="s">
        <v>3848</v>
      </c>
      <c r="H1075" s="80" t="s">
        <v>3849</v>
      </c>
      <c r="I1075" s="133">
        <v>205500</v>
      </c>
      <c r="J1075" s="38"/>
      <c r="K1075" s="35" t="s">
        <v>3580</v>
      </c>
      <c r="L1075" s="39"/>
      <c r="M1075" s="39"/>
      <c r="N1075" s="39"/>
      <c r="O1075" s="39"/>
      <c r="P1075" s="39"/>
      <c r="Q1075" s="39"/>
      <c r="R1075" s="39"/>
      <c r="S1075" s="39"/>
      <c r="T1075" s="39"/>
      <c r="U1075" s="39"/>
      <c r="V1075" s="39"/>
      <c r="W1075" s="39"/>
      <c r="X1075" s="39"/>
      <c r="Y1075" s="39"/>
      <c r="Z1075" s="39"/>
      <c r="AA1075" s="39"/>
      <c r="AB1075" s="39"/>
      <c r="AC1075" s="39"/>
      <c r="AD1075" s="39"/>
      <c r="AE1075" s="39"/>
      <c r="AF1075" s="39"/>
      <c r="AG1075" s="39"/>
      <c r="AH1075" s="39"/>
      <c r="AI1075" s="39"/>
      <c r="AJ1075" s="39"/>
      <c r="AK1075" s="39"/>
      <c r="AL1075" s="39"/>
      <c r="AM1075" s="39"/>
      <c r="AN1075" s="39"/>
      <c r="AO1075" s="39"/>
      <c r="AP1075" s="39"/>
      <c r="AQ1075" s="39"/>
      <c r="AR1075" s="39"/>
      <c r="AS1075" s="39"/>
      <c r="AT1075" s="39"/>
      <c r="AU1075" s="39"/>
      <c r="AV1075" s="39"/>
      <c r="AW1075" s="39"/>
      <c r="AX1075" s="39"/>
      <c r="AY1075" s="39"/>
      <c r="AZ1075" s="39"/>
      <c r="BA1075" s="39"/>
      <c r="BB1075" s="39"/>
      <c r="BC1075" s="39"/>
      <c r="BD1075" s="39"/>
      <c r="BE1075" s="39"/>
      <c r="BF1075" s="39"/>
      <c r="BG1075" s="39"/>
      <c r="BH1075" s="39"/>
      <c r="BI1075" s="39"/>
      <c r="BJ1075" s="39"/>
      <c r="BK1075" s="39"/>
      <c r="BL1075" s="39"/>
      <c r="BM1075" s="39"/>
      <c r="BN1075" s="39"/>
      <c r="BO1075" s="39"/>
      <c r="BP1075" s="39"/>
      <c r="BQ1075" s="39"/>
      <c r="BR1075" s="39"/>
      <c r="BS1075" s="39"/>
      <c r="BT1075" s="39"/>
      <c r="BU1075" s="39"/>
      <c r="BV1075" s="39"/>
      <c r="BW1075" s="39"/>
      <c r="BX1075" s="39"/>
      <c r="BY1075" s="39"/>
      <c r="BZ1075" s="39"/>
      <c r="CA1075" s="39"/>
      <c r="CB1075" s="39"/>
      <c r="CC1075" s="39"/>
      <c r="CD1075" s="39"/>
      <c r="CE1075" s="39"/>
      <c r="CF1075" s="39"/>
      <c r="CG1075" s="39"/>
      <c r="CH1075" s="39"/>
      <c r="CI1075" s="39"/>
      <c r="CJ1075" s="39"/>
      <c r="CK1075" s="39"/>
      <c r="CL1075" s="39"/>
      <c r="CM1075" s="39"/>
      <c r="CN1075" s="39"/>
      <c r="CO1075" s="39"/>
      <c r="CP1075" s="39"/>
      <c r="CQ1075" s="39"/>
      <c r="CR1075" s="39"/>
      <c r="CS1075" s="39"/>
      <c r="CT1075" s="39"/>
      <c r="CU1075" s="39"/>
      <c r="CV1075" s="39"/>
      <c r="CW1075" s="39"/>
      <c r="CX1075" s="39"/>
      <c r="CY1075" s="39"/>
      <c r="CZ1075" s="39"/>
      <c r="DA1075" s="39"/>
      <c r="DB1075" s="39"/>
      <c r="DC1075" s="39"/>
      <c r="DD1075" s="39"/>
      <c r="DE1075" s="39"/>
      <c r="DF1075" s="39"/>
      <c r="DG1075" s="39"/>
      <c r="DH1075" s="39"/>
      <c r="DI1075" s="39"/>
      <c r="DJ1075" s="39"/>
      <c r="DK1075" s="39"/>
      <c r="DL1075" s="39"/>
      <c r="DM1075" s="39"/>
      <c r="DN1075" s="39"/>
      <c r="DO1075" s="39"/>
      <c r="DP1075" s="39"/>
      <c r="DQ1075" s="39"/>
      <c r="DR1075" s="39"/>
      <c r="DS1075" s="39"/>
      <c r="DT1075" s="39"/>
      <c r="DU1075" s="39"/>
      <c r="DV1075" s="39"/>
      <c r="DW1075" s="39"/>
      <c r="DX1075" s="39"/>
      <c r="DY1075" s="39"/>
      <c r="DZ1075" s="39"/>
      <c r="EA1075" s="39"/>
      <c r="EB1075" s="39"/>
      <c r="EC1075" s="39"/>
      <c r="ED1075" s="39"/>
      <c r="EE1075" s="39"/>
      <c r="EF1075" s="39"/>
      <c r="EG1075" s="39"/>
      <c r="EH1075" s="39"/>
      <c r="EI1075" s="39"/>
      <c r="EJ1075" s="39"/>
      <c r="EK1075" s="39"/>
      <c r="EL1075" s="39"/>
      <c r="EM1075" s="39"/>
      <c r="EN1075" s="39"/>
      <c r="EO1075" s="39"/>
      <c r="EP1075" s="39"/>
      <c r="EQ1075" s="39"/>
      <c r="ER1075" s="39"/>
      <c r="ES1075" s="39"/>
      <c r="ET1075" s="39"/>
      <c r="EU1075" s="39"/>
      <c r="EV1075" s="39"/>
      <c r="EW1075" s="39"/>
      <c r="EX1075" s="39"/>
      <c r="EY1075" s="39"/>
      <c r="EZ1075" s="39"/>
      <c r="FA1075" s="39"/>
      <c r="FB1075" s="39"/>
      <c r="FC1075" s="39"/>
      <c r="FD1075" s="39"/>
      <c r="FE1075" s="39"/>
      <c r="FF1075" s="39"/>
      <c r="FG1075" s="39"/>
      <c r="FH1075" s="39"/>
      <c r="FI1075" s="39"/>
      <c r="FJ1075" s="39"/>
      <c r="FK1075" s="39"/>
      <c r="FL1075" s="39"/>
      <c r="FM1075" s="39"/>
      <c r="FN1075" s="39"/>
      <c r="FO1075" s="39"/>
      <c r="FP1075" s="39"/>
      <c r="FQ1075" s="39"/>
      <c r="FR1075" s="39"/>
      <c r="FS1075" s="39"/>
      <c r="FT1075" s="39"/>
      <c r="FU1075" s="39"/>
      <c r="FV1075" s="39"/>
      <c r="FW1075" s="39"/>
      <c r="FX1075" s="39"/>
      <c r="FY1075" s="39"/>
      <c r="FZ1075" s="39"/>
      <c r="GA1075" s="39"/>
      <c r="GB1075" s="39"/>
      <c r="GC1075" s="39"/>
      <c r="GD1075" s="39"/>
      <c r="GE1075" s="39"/>
      <c r="GF1075" s="39"/>
      <c r="GG1075" s="39"/>
      <c r="GH1075" s="39"/>
      <c r="GI1075" s="39"/>
      <c r="GJ1075" s="39"/>
      <c r="GK1075" s="39"/>
      <c r="GL1075" s="39"/>
      <c r="GM1075" s="39"/>
      <c r="GN1075" s="39"/>
      <c r="GO1075" s="39"/>
      <c r="GP1075" s="39"/>
      <c r="GQ1075" s="39"/>
      <c r="GR1075" s="39"/>
      <c r="GS1075" s="39"/>
      <c r="GT1075" s="39"/>
      <c r="GU1075" s="39"/>
      <c r="GV1075" s="39"/>
      <c r="GW1075" s="39"/>
      <c r="GX1075" s="39"/>
      <c r="GY1075" s="39"/>
      <c r="GZ1075" s="39"/>
      <c r="HA1075" s="39"/>
      <c r="HB1075" s="39"/>
      <c r="HC1075" s="39"/>
      <c r="HD1075" s="39"/>
      <c r="HE1075" s="39"/>
      <c r="HF1075" s="39"/>
      <c r="HG1075" s="39"/>
      <c r="HH1075" s="39"/>
      <c r="HI1075" s="39"/>
      <c r="HJ1075" s="39"/>
      <c r="HK1075" s="39"/>
      <c r="HL1075" s="39"/>
      <c r="HM1075" s="39"/>
      <c r="HN1075" s="39"/>
      <c r="HO1075" s="39"/>
      <c r="HP1075" s="39"/>
      <c r="HQ1075" s="39"/>
      <c r="HR1075" s="39"/>
      <c r="HS1075" s="39"/>
      <c r="HT1075" s="39"/>
      <c r="HU1075" s="39"/>
      <c r="HV1075" s="39"/>
      <c r="HW1075" s="39"/>
      <c r="HX1075" s="39"/>
      <c r="HY1075" s="39"/>
      <c r="HZ1075" s="39"/>
      <c r="IA1075" s="39"/>
      <c r="IB1075" s="44"/>
      <c r="IC1075" s="40"/>
      <c r="ID1075" s="40"/>
      <c r="IE1075" s="40"/>
      <c r="IF1075" s="40"/>
      <c r="IG1075" s="40"/>
      <c r="IH1075" s="40"/>
      <c r="II1075" s="40"/>
      <c r="IJ1075" s="40"/>
      <c r="IK1075" s="40"/>
      <c r="IL1075" s="40"/>
      <c r="IM1075" s="40"/>
      <c r="IN1075" s="40"/>
      <c r="IO1075" s="40"/>
      <c r="IP1075" s="40"/>
      <c r="IQ1075" s="40"/>
      <c r="IR1075" s="40"/>
      <c r="IS1075" s="40"/>
      <c r="IT1075" s="40"/>
      <c r="IU1075" s="40"/>
      <c r="IV1075" s="40"/>
    </row>
    <row r="1076" spans="2:256" s="33" customFormat="1" ht="47.25" x14ac:dyDescent="0.25">
      <c r="B1076" s="177"/>
      <c r="C1076" s="94">
        <v>440</v>
      </c>
      <c r="D1076" s="80" t="s">
        <v>3279</v>
      </c>
      <c r="E1076" s="42" t="s">
        <v>1757</v>
      </c>
      <c r="F1076" s="95" t="s">
        <v>1465</v>
      </c>
      <c r="G1076" s="80" t="s">
        <v>3991</v>
      </c>
      <c r="H1076" s="80" t="s">
        <v>3992</v>
      </c>
      <c r="I1076" s="133">
        <v>219001</v>
      </c>
      <c r="J1076" s="38"/>
      <c r="K1076" s="35" t="s">
        <v>3581</v>
      </c>
      <c r="L1076" s="39"/>
      <c r="M1076" s="39"/>
      <c r="N1076" s="39"/>
      <c r="O1076" s="39"/>
      <c r="P1076" s="39"/>
      <c r="Q1076" s="39"/>
      <c r="R1076" s="39"/>
      <c r="S1076" s="39"/>
      <c r="T1076" s="39"/>
      <c r="U1076" s="39"/>
      <c r="V1076" s="39"/>
      <c r="W1076" s="39"/>
      <c r="X1076" s="39"/>
      <c r="Y1076" s="39"/>
      <c r="Z1076" s="39"/>
      <c r="AA1076" s="39"/>
      <c r="AB1076" s="39"/>
      <c r="AC1076" s="39"/>
      <c r="AD1076" s="39"/>
      <c r="AE1076" s="39"/>
      <c r="AF1076" s="39"/>
      <c r="AG1076" s="39"/>
      <c r="AH1076" s="39"/>
      <c r="AI1076" s="39"/>
      <c r="AJ1076" s="39"/>
      <c r="AK1076" s="39"/>
      <c r="AL1076" s="39"/>
      <c r="AM1076" s="39"/>
      <c r="AN1076" s="39"/>
      <c r="AO1076" s="39"/>
      <c r="AP1076" s="39"/>
      <c r="AQ1076" s="39"/>
      <c r="AR1076" s="39"/>
      <c r="AS1076" s="39"/>
      <c r="AT1076" s="39"/>
      <c r="AU1076" s="39"/>
      <c r="AV1076" s="39"/>
      <c r="AW1076" s="39"/>
      <c r="AX1076" s="39"/>
      <c r="AY1076" s="39"/>
      <c r="AZ1076" s="39"/>
      <c r="BA1076" s="39"/>
      <c r="BB1076" s="39"/>
      <c r="BC1076" s="39"/>
      <c r="BD1076" s="39"/>
      <c r="BE1076" s="39"/>
      <c r="BF1076" s="39"/>
      <c r="BG1076" s="39"/>
      <c r="BH1076" s="39"/>
      <c r="BI1076" s="39"/>
      <c r="BJ1076" s="39"/>
      <c r="BK1076" s="39"/>
      <c r="BL1076" s="39"/>
      <c r="BM1076" s="39"/>
      <c r="BN1076" s="39"/>
      <c r="BO1076" s="39"/>
      <c r="BP1076" s="39"/>
      <c r="BQ1076" s="39"/>
      <c r="BR1076" s="39"/>
      <c r="BS1076" s="39"/>
      <c r="BT1076" s="39"/>
      <c r="BU1076" s="39"/>
      <c r="BV1076" s="39"/>
      <c r="BW1076" s="39"/>
      <c r="BX1076" s="39"/>
      <c r="BY1076" s="39"/>
      <c r="BZ1076" s="39"/>
      <c r="CA1076" s="39"/>
      <c r="CB1076" s="39"/>
      <c r="CC1076" s="39"/>
      <c r="CD1076" s="39"/>
      <c r="CE1076" s="39"/>
      <c r="CF1076" s="39"/>
      <c r="CG1076" s="39"/>
      <c r="CH1076" s="39"/>
      <c r="CI1076" s="39"/>
      <c r="CJ1076" s="39"/>
      <c r="CK1076" s="39"/>
      <c r="CL1076" s="39"/>
      <c r="CM1076" s="39"/>
      <c r="CN1076" s="39"/>
      <c r="CO1076" s="39"/>
      <c r="CP1076" s="39"/>
      <c r="CQ1076" s="39"/>
      <c r="CR1076" s="39"/>
      <c r="CS1076" s="39"/>
      <c r="CT1076" s="39"/>
      <c r="CU1076" s="39"/>
      <c r="CV1076" s="39"/>
      <c r="CW1076" s="39"/>
      <c r="CX1076" s="39"/>
      <c r="CY1076" s="39"/>
      <c r="CZ1076" s="39"/>
      <c r="DA1076" s="39"/>
      <c r="DB1076" s="39"/>
      <c r="DC1076" s="39"/>
      <c r="DD1076" s="39"/>
      <c r="DE1076" s="39"/>
      <c r="DF1076" s="39"/>
      <c r="DG1076" s="39"/>
      <c r="DH1076" s="39"/>
      <c r="DI1076" s="39"/>
      <c r="DJ1076" s="39"/>
      <c r="DK1076" s="39"/>
      <c r="DL1076" s="39"/>
      <c r="DM1076" s="39"/>
      <c r="DN1076" s="39"/>
      <c r="DO1076" s="39"/>
      <c r="DP1076" s="39"/>
      <c r="DQ1076" s="39"/>
      <c r="DR1076" s="39"/>
      <c r="DS1076" s="39"/>
      <c r="DT1076" s="39"/>
      <c r="DU1076" s="39"/>
      <c r="DV1076" s="39"/>
      <c r="DW1076" s="39"/>
      <c r="DX1076" s="39"/>
      <c r="DY1076" s="39"/>
      <c r="DZ1076" s="39"/>
      <c r="EA1076" s="39"/>
      <c r="EB1076" s="39"/>
      <c r="EC1076" s="39"/>
      <c r="ED1076" s="39"/>
      <c r="EE1076" s="39"/>
      <c r="EF1076" s="39"/>
      <c r="EG1076" s="39"/>
      <c r="EH1076" s="39"/>
      <c r="EI1076" s="39"/>
      <c r="EJ1076" s="39"/>
      <c r="EK1076" s="39"/>
      <c r="EL1076" s="39"/>
      <c r="EM1076" s="39"/>
      <c r="EN1076" s="39"/>
      <c r="EO1076" s="39"/>
      <c r="EP1076" s="39"/>
      <c r="EQ1076" s="39"/>
      <c r="ER1076" s="39"/>
      <c r="ES1076" s="39"/>
      <c r="ET1076" s="39"/>
      <c r="EU1076" s="39"/>
      <c r="EV1076" s="39"/>
      <c r="EW1076" s="39"/>
      <c r="EX1076" s="39"/>
      <c r="EY1076" s="39"/>
      <c r="EZ1076" s="39"/>
      <c r="FA1076" s="39"/>
      <c r="FB1076" s="39"/>
      <c r="FC1076" s="39"/>
      <c r="FD1076" s="39"/>
      <c r="FE1076" s="39"/>
      <c r="FF1076" s="39"/>
      <c r="FG1076" s="39"/>
      <c r="FH1076" s="39"/>
      <c r="FI1076" s="39"/>
      <c r="FJ1076" s="39"/>
      <c r="FK1076" s="39"/>
      <c r="FL1076" s="39"/>
      <c r="FM1076" s="39"/>
      <c r="FN1076" s="39"/>
      <c r="FO1076" s="39"/>
      <c r="FP1076" s="39"/>
      <c r="FQ1076" s="39"/>
      <c r="FR1076" s="39"/>
      <c r="FS1076" s="39"/>
      <c r="FT1076" s="39"/>
      <c r="FU1076" s="39"/>
      <c r="FV1076" s="39"/>
      <c r="FW1076" s="39"/>
      <c r="FX1076" s="39"/>
      <c r="FY1076" s="39"/>
      <c r="FZ1076" s="39"/>
      <c r="GA1076" s="39"/>
      <c r="GB1076" s="39"/>
      <c r="GC1076" s="39"/>
      <c r="GD1076" s="39"/>
      <c r="GE1076" s="39"/>
      <c r="GF1076" s="39"/>
      <c r="GG1076" s="39"/>
      <c r="GH1076" s="39"/>
      <c r="GI1076" s="39"/>
      <c r="GJ1076" s="39"/>
      <c r="GK1076" s="39"/>
      <c r="GL1076" s="39"/>
      <c r="GM1076" s="39"/>
      <c r="GN1076" s="39"/>
      <c r="GO1076" s="39"/>
      <c r="GP1076" s="39"/>
      <c r="GQ1076" s="39"/>
      <c r="GR1076" s="39"/>
      <c r="GS1076" s="39"/>
      <c r="GT1076" s="39"/>
      <c r="GU1076" s="39"/>
      <c r="GV1076" s="39"/>
      <c r="GW1076" s="39"/>
      <c r="GX1076" s="39"/>
      <c r="GY1076" s="39"/>
      <c r="GZ1076" s="39"/>
      <c r="HA1076" s="39"/>
      <c r="HB1076" s="39"/>
      <c r="HC1076" s="39"/>
      <c r="HD1076" s="39"/>
      <c r="HE1076" s="39"/>
      <c r="HF1076" s="39"/>
      <c r="HG1076" s="39"/>
      <c r="HH1076" s="39"/>
      <c r="HI1076" s="39"/>
      <c r="HJ1076" s="39"/>
      <c r="HK1076" s="39"/>
      <c r="HL1076" s="39"/>
      <c r="HM1076" s="39"/>
      <c r="HN1076" s="39"/>
      <c r="HO1076" s="39"/>
      <c r="HP1076" s="39"/>
      <c r="HQ1076" s="39"/>
      <c r="HR1076" s="39"/>
      <c r="HS1076" s="39"/>
      <c r="HT1076" s="39"/>
      <c r="HU1076" s="39"/>
      <c r="HV1076" s="39"/>
      <c r="HW1076" s="39"/>
      <c r="HX1076" s="39"/>
      <c r="HY1076" s="39"/>
      <c r="HZ1076" s="39"/>
      <c r="IA1076" s="39"/>
      <c r="IB1076" s="44"/>
      <c r="IC1076" s="40"/>
      <c r="ID1076" s="40"/>
      <c r="IE1076" s="40"/>
      <c r="IF1076" s="40"/>
      <c r="IG1076" s="40"/>
      <c r="IH1076" s="40"/>
      <c r="II1076" s="40"/>
      <c r="IJ1076" s="40"/>
      <c r="IK1076" s="40"/>
      <c r="IL1076" s="40"/>
      <c r="IM1076" s="40"/>
      <c r="IN1076" s="40"/>
      <c r="IO1076" s="40"/>
      <c r="IP1076" s="40"/>
      <c r="IQ1076" s="40"/>
      <c r="IR1076" s="40"/>
      <c r="IS1076" s="40"/>
      <c r="IT1076" s="40"/>
      <c r="IU1076" s="40"/>
      <c r="IV1076" s="40"/>
    </row>
    <row r="1077" spans="2:256" s="33" customFormat="1" ht="31.5" x14ac:dyDescent="0.25">
      <c r="B1077" s="177"/>
      <c r="C1077" s="94">
        <v>441</v>
      </c>
      <c r="D1077" s="80" t="s">
        <v>3280</v>
      </c>
      <c r="E1077" s="42" t="s">
        <v>1757</v>
      </c>
      <c r="F1077" s="66" t="s">
        <v>1466</v>
      </c>
      <c r="G1077" s="80" t="s">
        <v>3993</v>
      </c>
      <c r="H1077" s="80" t="s">
        <v>3994</v>
      </c>
      <c r="I1077" s="133">
        <v>6400</v>
      </c>
      <c r="J1077" s="38"/>
      <c r="K1077" s="35" t="s">
        <v>3582</v>
      </c>
      <c r="L1077" s="39"/>
      <c r="M1077" s="39"/>
      <c r="N1077" s="39"/>
      <c r="O1077" s="39"/>
      <c r="P1077" s="39"/>
      <c r="Q1077" s="39"/>
      <c r="R1077" s="39"/>
      <c r="S1077" s="39"/>
      <c r="T1077" s="39"/>
      <c r="U1077" s="39"/>
      <c r="V1077" s="39"/>
      <c r="W1077" s="39"/>
      <c r="X1077" s="39"/>
      <c r="Y1077" s="39"/>
      <c r="Z1077" s="39"/>
      <c r="AA1077" s="39"/>
      <c r="AB1077" s="39"/>
      <c r="AC1077" s="39"/>
      <c r="AD1077" s="39"/>
      <c r="AE1077" s="39"/>
      <c r="AF1077" s="39"/>
      <c r="AG1077" s="39"/>
      <c r="AH1077" s="39"/>
      <c r="AI1077" s="39"/>
      <c r="AJ1077" s="39"/>
      <c r="AK1077" s="39"/>
      <c r="AL1077" s="39"/>
      <c r="AM1077" s="39"/>
      <c r="AN1077" s="39"/>
      <c r="AO1077" s="39"/>
      <c r="AP1077" s="39"/>
      <c r="AQ1077" s="39"/>
      <c r="AR1077" s="39"/>
      <c r="AS1077" s="39"/>
      <c r="AT1077" s="39"/>
      <c r="AU1077" s="39"/>
      <c r="AV1077" s="39"/>
      <c r="AW1077" s="39"/>
      <c r="AX1077" s="39"/>
      <c r="AY1077" s="39"/>
      <c r="AZ1077" s="39"/>
      <c r="BA1077" s="39"/>
      <c r="BB1077" s="39"/>
      <c r="BC1077" s="39"/>
      <c r="BD1077" s="39"/>
      <c r="BE1077" s="39"/>
      <c r="BF1077" s="39"/>
      <c r="BG1077" s="39"/>
      <c r="BH1077" s="39"/>
      <c r="BI1077" s="39"/>
      <c r="BJ1077" s="39"/>
      <c r="BK1077" s="39"/>
      <c r="BL1077" s="39"/>
      <c r="BM1077" s="39"/>
      <c r="BN1077" s="39"/>
      <c r="BO1077" s="39"/>
      <c r="BP1077" s="39"/>
      <c r="BQ1077" s="39"/>
      <c r="BR1077" s="39"/>
      <c r="BS1077" s="39"/>
      <c r="BT1077" s="39"/>
      <c r="BU1077" s="39"/>
      <c r="BV1077" s="39"/>
      <c r="BW1077" s="39"/>
      <c r="BX1077" s="39"/>
      <c r="BY1077" s="39"/>
      <c r="BZ1077" s="39"/>
      <c r="CA1077" s="39"/>
      <c r="CB1077" s="39"/>
      <c r="CC1077" s="39"/>
      <c r="CD1077" s="39"/>
      <c r="CE1077" s="39"/>
      <c r="CF1077" s="39"/>
      <c r="CG1077" s="39"/>
      <c r="CH1077" s="39"/>
      <c r="CI1077" s="39"/>
      <c r="CJ1077" s="39"/>
      <c r="CK1077" s="39"/>
      <c r="CL1077" s="39"/>
      <c r="CM1077" s="39"/>
      <c r="CN1077" s="39"/>
      <c r="CO1077" s="39"/>
      <c r="CP1077" s="39"/>
      <c r="CQ1077" s="39"/>
      <c r="CR1077" s="39"/>
      <c r="CS1077" s="39"/>
      <c r="CT1077" s="39"/>
      <c r="CU1077" s="39"/>
      <c r="CV1077" s="39"/>
      <c r="CW1077" s="39"/>
      <c r="CX1077" s="39"/>
      <c r="CY1077" s="39"/>
      <c r="CZ1077" s="39"/>
      <c r="DA1077" s="39"/>
      <c r="DB1077" s="39"/>
      <c r="DC1077" s="39"/>
      <c r="DD1077" s="39"/>
      <c r="DE1077" s="39"/>
      <c r="DF1077" s="39"/>
      <c r="DG1077" s="39"/>
      <c r="DH1077" s="39"/>
      <c r="DI1077" s="39"/>
      <c r="DJ1077" s="39"/>
      <c r="DK1077" s="39"/>
      <c r="DL1077" s="39"/>
      <c r="DM1077" s="39"/>
      <c r="DN1077" s="39"/>
      <c r="DO1077" s="39"/>
      <c r="DP1077" s="39"/>
      <c r="DQ1077" s="39"/>
      <c r="DR1077" s="39"/>
      <c r="DS1077" s="39"/>
      <c r="DT1077" s="39"/>
      <c r="DU1077" s="39"/>
      <c r="DV1077" s="39"/>
      <c r="DW1077" s="39"/>
      <c r="DX1077" s="39"/>
      <c r="DY1077" s="39"/>
      <c r="DZ1077" s="39"/>
      <c r="EA1077" s="39"/>
      <c r="EB1077" s="39"/>
      <c r="EC1077" s="39"/>
      <c r="ED1077" s="39"/>
      <c r="EE1077" s="39"/>
      <c r="EF1077" s="39"/>
      <c r="EG1077" s="39"/>
      <c r="EH1077" s="39"/>
      <c r="EI1077" s="39"/>
      <c r="EJ1077" s="39"/>
      <c r="EK1077" s="39"/>
      <c r="EL1077" s="39"/>
      <c r="EM1077" s="39"/>
      <c r="EN1077" s="39"/>
      <c r="EO1077" s="39"/>
      <c r="EP1077" s="39"/>
      <c r="EQ1077" s="39"/>
      <c r="ER1077" s="39"/>
      <c r="ES1077" s="39"/>
      <c r="ET1077" s="39"/>
      <c r="EU1077" s="39"/>
      <c r="EV1077" s="39"/>
      <c r="EW1077" s="39"/>
      <c r="EX1077" s="39"/>
      <c r="EY1077" s="39"/>
      <c r="EZ1077" s="39"/>
      <c r="FA1077" s="39"/>
      <c r="FB1077" s="39"/>
      <c r="FC1077" s="39"/>
      <c r="FD1077" s="39"/>
      <c r="FE1077" s="39"/>
      <c r="FF1077" s="39"/>
      <c r="FG1077" s="39"/>
      <c r="FH1077" s="39"/>
      <c r="FI1077" s="39"/>
      <c r="FJ1077" s="39"/>
      <c r="FK1077" s="39"/>
      <c r="FL1077" s="39"/>
      <c r="FM1077" s="39"/>
      <c r="FN1077" s="39"/>
      <c r="FO1077" s="39"/>
      <c r="FP1077" s="39"/>
      <c r="FQ1077" s="39"/>
      <c r="FR1077" s="39"/>
      <c r="FS1077" s="39"/>
      <c r="FT1077" s="39"/>
      <c r="FU1077" s="39"/>
      <c r="FV1077" s="39"/>
      <c r="FW1077" s="39"/>
      <c r="FX1077" s="39"/>
      <c r="FY1077" s="39"/>
      <c r="FZ1077" s="39"/>
      <c r="GA1077" s="39"/>
      <c r="GB1077" s="39"/>
      <c r="GC1077" s="39"/>
      <c r="GD1077" s="39"/>
      <c r="GE1077" s="39"/>
      <c r="GF1077" s="39"/>
      <c r="GG1077" s="39"/>
      <c r="GH1077" s="39"/>
      <c r="GI1077" s="39"/>
      <c r="GJ1077" s="39"/>
      <c r="GK1077" s="39"/>
      <c r="GL1077" s="39"/>
      <c r="GM1077" s="39"/>
      <c r="GN1077" s="39"/>
      <c r="GO1077" s="39"/>
      <c r="GP1077" s="39"/>
      <c r="GQ1077" s="39"/>
      <c r="GR1077" s="39"/>
      <c r="GS1077" s="39"/>
      <c r="GT1077" s="39"/>
      <c r="GU1077" s="39"/>
      <c r="GV1077" s="39"/>
      <c r="GW1077" s="39"/>
      <c r="GX1077" s="39"/>
      <c r="GY1077" s="39"/>
      <c r="GZ1077" s="39"/>
      <c r="HA1077" s="39"/>
      <c r="HB1077" s="39"/>
      <c r="HC1077" s="39"/>
      <c r="HD1077" s="39"/>
      <c r="HE1077" s="39"/>
      <c r="HF1077" s="39"/>
      <c r="HG1077" s="39"/>
      <c r="HH1077" s="39"/>
      <c r="HI1077" s="39"/>
      <c r="HJ1077" s="39"/>
      <c r="HK1077" s="39"/>
      <c r="HL1077" s="39"/>
      <c r="HM1077" s="39"/>
      <c r="HN1077" s="39"/>
      <c r="HO1077" s="39"/>
      <c r="HP1077" s="39"/>
      <c r="HQ1077" s="39"/>
      <c r="HR1077" s="39"/>
      <c r="HS1077" s="39"/>
      <c r="HT1077" s="39"/>
      <c r="HU1077" s="39"/>
      <c r="HV1077" s="39"/>
      <c r="HW1077" s="39"/>
      <c r="HX1077" s="39"/>
      <c r="HY1077" s="39"/>
      <c r="HZ1077" s="39"/>
      <c r="IA1077" s="39"/>
      <c r="IB1077" s="44"/>
      <c r="IC1077" s="40"/>
      <c r="ID1077" s="40"/>
      <c r="IE1077" s="40"/>
      <c r="IF1077" s="40"/>
      <c r="IG1077" s="40"/>
      <c r="IH1077" s="40"/>
      <c r="II1077" s="40"/>
      <c r="IJ1077" s="40"/>
      <c r="IK1077" s="40"/>
      <c r="IL1077" s="40"/>
      <c r="IM1077" s="40"/>
      <c r="IN1077" s="40"/>
      <c r="IO1077" s="40"/>
      <c r="IP1077" s="40"/>
      <c r="IQ1077" s="40"/>
      <c r="IR1077" s="40"/>
      <c r="IS1077" s="40"/>
      <c r="IT1077" s="40"/>
      <c r="IU1077" s="40"/>
      <c r="IV1077" s="40"/>
    </row>
    <row r="1078" spans="2:256" s="33" customFormat="1" ht="47.25" x14ac:dyDescent="0.25">
      <c r="B1078" s="177"/>
      <c r="C1078" s="94">
        <v>442</v>
      </c>
      <c r="D1078" s="80" t="s">
        <v>3281</v>
      </c>
      <c r="E1078" s="42" t="s">
        <v>1757</v>
      </c>
      <c r="F1078" s="95" t="s">
        <v>1467</v>
      </c>
      <c r="G1078" s="80" t="s">
        <v>3995</v>
      </c>
      <c r="H1078" s="80" t="s">
        <v>3996</v>
      </c>
      <c r="I1078" s="133">
        <v>343050</v>
      </c>
      <c r="J1078" s="38"/>
      <c r="K1078" s="35" t="s">
        <v>3583</v>
      </c>
      <c r="L1078" s="39"/>
      <c r="M1078" s="39"/>
      <c r="N1078" s="39"/>
      <c r="O1078" s="39"/>
      <c r="P1078" s="39"/>
      <c r="Q1078" s="39"/>
      <c r="R1078" s="39"/>
      <c r="S1078" s="39"/>
      <c r="T1078" s="39"/>
      <c r="U1078" s="39"/>
      <c r="V1078" s="39"/>
      <c r="W1078" s="39"/>
      <c r="X1078" s="39"/>
      <c r="Y1078" s="39"/>
      <c r="Z1078" s="39"/>
      <c r="AA1078" s="39"/>
      <c r="AB1078" s="39"/>
      <c r="AC1078" s="39"/>
      <c r="AD1078" s="39"/>
      <c r="AE1078" s="39"/>
      <c r="AF1078" s="39"/>
      <c r="AG1078" s="39"/>
      <c r="AH1078" s="39"/>
      <c r="AI1078" s="39"/>
      <c r="AJ1078" s="39"/>
      <c r="AK1078" s="39"/>
      <c r="AL1078" s="39"/>
      <c r="AM1078" s="39"/>
      <c r="AN1078" s="39"/>
      <c r="AO1078" s="39"/>
      <c r="AP1078" s="39"/>
      <c r="AQ1078" s="39"/>
      <c r="AR1078" s="39"/>
      <c r="AS1078" s="39"/>
      <c r="AT1078" s="39"/>
      <c r="AU1078" s="39"/>
      <c r="AV1078" s="39"/>
      <c r="AW1078" s="39"/>
      <c r="AX1078" s="39"/>
      <c r="AY1078" s="39"/>
      <c r="AZ1078" s="39"/>
      <c r="BA1078" s="39"/>
      <c r="BB1078" s="39"/>
      <c r="BC1078" s="39"/>
      <c r="BD1078" s="39"/>
      <c r="BE1078" s="39"/>
      <c r="BF1078" s="39"/>
      <c r="BG1078" s="39"/>
      <c r="BH1078" s="39"/>
      <c r="BI1078" s="39"/>
      <c r="BJ1078" s="39"/>
      <c r="BK1078" s="39"/>
      <c r="BL1078" s="39"/>
      <c r="BM1078" s="39"/>
      <c r="BN1078" s="39"/>
      <c r="BO1078" s="39"/>
      <c r="BP1078" s="39"/>
      <c r="BQ1078" s="39"/>
      <c r="BR1078" s="39"/>
      <c r="BS1078" s="39"/>
      <c r="BT1078" s="39"/>
      <c r="BU1078" s="39"/>
      <c r="BV1078" s="39"/>
      <c r="BW1078" s="39"/>
      <c r="BX1078" s="39"/>
      <c r="BY1078" s="39"/>
      <c r="BZ1078" s="39"/>
      <c r="CA1078" s="39"/>
      <c r="CB1078" s="39"/>
      <c r="CC1078" s="39"/>
      <c r="CD1078" s="39"/>
      <c r="CE1078" s="39"/>
      <c r="CF1078" s="39"/>
      <c r="CG1078" s="39"/>
      <c r="CH1078" s="39"/>
      <c r="CI1078" s="39"/>
      <c r="CJ1078" s="39"/>
      <c r="CK1078" s="39"/>
      <c r="CL1078" s="39"/>
      <c r="CM1078" s="39"/>
      <c r="CN1078" s="39"/>
      <c r="CO1078" s="39"/>
      <c r="CP1078" s="39"/>
      <c r="CQ1078" s="39"/>
      <c r="CR1078" s="39"/>
      <c r="CS1078" s="39"/>
      <c r="CT1078" s="39"/>
      <c r="CU1078" s="39"/>
      <c r="CV1078" s="39"/>
      <c r="CW1078" s="39"/>
      <c r="CX1078" s="39"/>
      <c r="CY1078" s="39"/>
      <c r="CZ1078" s="39"/>
      <c r="DA1078" s="39"/>
      <c r="DB1078" s="39"/>
      <c r="DC1078" s="39"/>
      <c r="DD1078" s="39"/>
      <c r="DE1078" s="39"/>
      <c r="DF1078" s="39"/>
      <c r="DG1078" s="39"/>
      <c r="DH1078" s="39"/>
      <c r="DI1078" s="39"/>
      <c r="DJ1078" s="39"/>
      <c r="DK1078" s="39"/>
      <c r="DL1078" s="39"/>
      <c r="DM1078" s="39"/>
      <c r="DN1078" s="39"/>
      <c r="DO1078" s="39"/>
      <c r="DP1078" s="39"/>
      <c r="DQ1078" s="39"/>
      <c r="DR1078" s="39"/>
      <c r="DS1078" s="39"/>
      <c r="DT1078" s="39"/>
      <c r="DU1078" s="39"/>
      <c r="DV1078" s="39"/>
      <c r="DW1078" s="39"/>
      <c r="DX1078" s="39"/>
      <c r="DY1078" s="39"/>
      <c r="DZ1078" s="39"/>
      <c r="EA1078" s="39"/>
      <c r="EB1078" s="39"/>
      <c r="EC1078" s="39"/>
      <c r="ED1078" s="39"/>
      <c r="EE1078" s="39"/>
      <c r="EF1078" s="39"/>
      <c r="EG1078" s="39"/>
      <c r="EH1078" s="39"/>
      <c r="EI1078" s="39"/>
      <c r="EJ1078" s="39"/>
      <c r="EK1078" s="39"/>
      <c r="EL1078" s="39"/>
      <c r="EM1078" s="39"/>
      <c r="EN1078" s="39"/>
      <c r="EO1078" s="39"/>
      <c r="EP1078" s="39"/>
      <c r="EQ1078" s="39"/>
      <c r="ER1078" s="39"/>
      <c r="ES1078" s="39"/>
      <c r="ET1078" s="39"/>
      <c r="EU1078" s="39"/>
      <c r="EV1078" s="39"/>
      <c r="EW1078" s="39"/>
      <c r="EX1078" s="39"/>
      <c r="EY1078" s="39"/>
      <c r="EZ1078" s="39"/>
      <c r="FA1078" s="39"/>
      <c r="FB1078" s="39"/>
      <c r="FC1078" s="39"/>
      <c r="FD1078" s="39"/>
      <c r="FE1078" s="39"/>
      <c r="FF1078" s="39"/>
      <c r="FG1078" s="39"/>
      <c r="FH1078" s="39"/>
      <c r="FI1078" s="39"/>
      <c r="FJ1078" s="39"/>
      <c r="FK1078" s="39"/>
      <c r="FL1078" s="39"/>
      <c r="FM1078" s="39"/>
      <c r="FN1078" s="39"/>
      <c r="FO1078" s="39"/>
      <c r="FP1078" s="39"/>
      <c r="FQ1078" s="39"/>
      <c r="FR1078" s="39"/>
      <c r="FS1078" s="39"/>
      <c r="FT1078" s="39"/>
      <c r="FU1078" s="39"/>
      <c r="FV1078" s="39"/>
      <c r="FW1078" s="39"/>
      <c r="FX1078" s="39"/>
      <c r="FY1078" s="39"/>
      <c r="FZ1078" s="39"/>
      <c r="GA1078" s="39"/>
      <c r="GB1078" s="39"/>
      <c r="GC1078" s="39"/>
      <c r="GD1078" s="39"/>
      <c r="GE1078" s="39"/>
      <c r="GF1078" s="39"/>
      <c r="GG1078" s="39"/>
      <c r="GH1078" s="39"/>
      <c r="GI1078" s="39"/>
      <c r="GJ1078" s="39"/>
      <c r="GK1078" s="39"/>
      <c r="GL1078" s="39"/>
      <c r="GM1078" s="39"/>
      <c r="GN1078" s="39"/>
      <c r="GO1078" s="39"/>
      <c r="GP1078" s="39"/>
      <c r="GQ1078" s="39"/>
      <c r="GR1078" s="39"/>
      <c r="GS1078" s="39"/>
      <c r="GT1078" s="39"/>
      <c r="GU1078" s="39"/>
      <c r="GV1078" s="39"/>
      <c r="GW1078" s="39"/>
      <c r="GX1078" s="39"/>
      <c r="GY1078" s="39"/>
      <c r="GZ1078" s="39"/>
      <c r="HA1078" s="39"/>
      <c r="HB1078" s="39"/>
      <c r="HC1078" s="39"/>
      <c r="HD1078" s="39"/>
      <c r="HE1078" s="39"/>
      <c r="HF1078" s="39"/>
      <c r="HG1078" s="39"/>
      <c r="HH1078" s="39"/>
      <c r="HI1078" s="39"/>
      <c r="HJ1078" s="39"/>
      <c r="HK1078" s="39"/>
      <c r="HL1078" s="39"/>
      <c r="HM1078" s="39"/>
      <c r="HN1078" s="39"/>
      <c r="HO1078" s="39"/>
      <c r="HP1078" s="39"/>
      <c r="HQ1078" s="39"/>
      <c r="HR1078" s="39"/>
      <c r="HS1078" s="39"/>
      <c r="HT1078" s="39"/>
      <c r="HU1078" s="39"/>
      <c r="HV1078" s="39"/>
      <c r="HW1078" s="39"/>
      <c r="HX1078" s="39"/>
      <c r="HY1078" s="39"/>
      <c r="HZ1078" s="39"/>
      <c r="IA1078" s="39"/>
      <c r="IB1078" s="44"/>
      <c r="IC1078" s="40"/>
      <c r="ID1078" s="40"/>
      <c r="IE1078" s="40"/>
      <c r="IF1078" s="40"/>
      <c r="IG1078" s="40"/>
      <c r="IH1078" s="40"/>
      <c r="II1078" s="40"/>
      <c r="IJ1078" s="40"/>
      <c r="IK1078" s="40"/>
      <c r="IL1078" s="40"/>
      <c r="IM1078" s="40"/>
      <c r="IN1078" s="40"/>
      <c r="IO1078" s="40"/>
      <c r="IP1078" s="40"/>
      <c r="IQ1078" s="40"/>
      <c r="IR1078" s="40"/>
      <c r="IS1078" s="40"/>
      <c r="IT1078" s="40"/>
      <c r="IU1078" s="40"/>
      <c r="IV1078" s="40"/>
    </row>
    <row r="1079" spans="2:256" s="33" customFormat="1" ht="47.25" x14ac:dyDescent="0.25">
      <c r="B1079" s="177"/>
      <c r="C1079" s="94">
        <v>443</v>
      </c>
      <c r="D1079" s="80" t="s">
        <v>3282</v>
      </c>
      <c r="E1079" s="42" t="s">
        <v>1757</v>
      </c>
      <c r="F1079" s="95" t="s">
        <v>1468</v>
      </c>
      <c r="G1079" s="80" t="s">
        <v>3997</v>
      </c>
      <c r="H1079" s="80" t="s">
        <v>3998</v>
      </c>
      <c r="I1079" s="133">
        <v>23400</v>
      </c>
      <c r="J1079" s="38"/>
      <c r="K1079" s="35" t="s">
        <v>3584</v>
      </c>
      <c r="L1079" s="39"/>
      <c r="M1079" s="39"/>
      <c r="N1079" s="39"/>
      <c r="O1079" s="39"/>
      <c r="P1079" s="39"/>
      <c r="Q1079" s="39"/>
      <c r="R1079" s="39"/>
      <c r="S1079" s="39"/>
      <c r="T1079" s="39"/>
      <c r="U1079" s="39"/>
      <c r="V1079" s="39"/>
      <c r="W1079" s="39"/>
      <c r="X1079" s="39"/>
      <c r="Y1079" s="39"/>
      <c r="Z1079" s="39"/>
      <c r="AA1079" s="39"/>
      <c r="AB1079" s="39"/>
      <c r="AC1079" s="39"/>
      <c r="AD1079" s="39"/>
      <c r="AE1079" s="39"/>
      <c r="AF1079" s="39"/>
      <c r="AG1079" s="39"/>
      <c r="AH1079" s="39"/>
      <c r="AI1079" s="39"/>
      <c r="AJ1079" s="39"/>
      <c r="AK1079" s="39"/>
      <c r="AL1079" s="39"/>
      <c r="AM1079" s="39"/>
      <c r="AN1079" s="39"/>
      <c r="AO1079" s="39"/>
      <c r="AP1079" s="39"/>
      <c r="AQ1079" s="39"/>
      <c r="AR1079" s="39"/>
      <c r="AS1079" s="39"/>
      <c r="AT1079" s="39"/>
      <c r="AU1079" s="39"/>
      <c r="AV1079" s="39"/>
      <c r="AW1079" s="39"/>
      <c r="AX1079" s="39"/>
      <c r="AY1079" s="39"/>
      <c r="AZ1079" s="39"/>
      <c r="BA1079" s="39"/>
      <c r="BB1079" s="39"/>
      <c r="BC1079" s="39"/>
      <c r="BD1079" s="39"/>
      <c r="BE1079" s="39"/>
      <c r="BF1079" s="39"/>
      <c r="BG1079" s="39"/>
      <c r="BH1079" s="39"/>
      <c r="BI1079" s="39"/>
      <c r="BJ1079" s="39"/>
      <c r="BK1079" s="39"/>
      <c r="BL1079" s="39"/>
      <c r="BM1079" s="39"/>
      <c r="BN1079" s="39"/>
      <c r="BO1079" s="39"/>
      <c r="BP1079" s="39"/>
      <c r="BQ1079" s="39"/>
      <c r="BR1079" s="39"/>
      <c r="BS1079" s="39"/>
      <c r="BT1079" s="39"/>
      <c r="BU1079" s="39"/>
      <c r="BV1079" s="39"/>
      <c r="BW1079" s="39"/>
      <c r="BX1079" s="39"/>
      <c r="BY1079" s="39"/>
      <c r="BZ1079" s="39"/>
      <c r="CA1079" s="39"/>
      <c r="CB1079" s="39"/>
      <c r="CC1079" s="39"/>
      <c r="CD1079" s="39"/>
      <c r="CE1079" s="39"/>
      <c r="CF1079" s="39"/>
      <c r="CG1079" s="39"/>
      <c r="CH1079" s="39"/>
      <c r="CI1079" s="39"/>
      <c r="CJ1079" s="39"/>
      <c r="CK1079" s="39"/>
      <c r="CL1079" s="39"/>
      <c r="CM1079" s="39"/>
      <c r="CN1079" s="39"/>
      <c r="CO1079" s="39"/>
      <c r="CP1079" s="39"/>
      <c r="CQ1079" s="39"/>
      <c r="CR1079" s="39"/>
      <c r="CS1079" s="39"/>
      <c r="CT1079" s="39"/>
      <c r="CU1079" s="39"/>
      <c r="CV1079" s="39"/>
      <c r="CW1079" s="39"/>
      <c r="CX1079" s="39"/>
      <c r="CY1079" s="39"/>
      <c r="CZ1079" s="39"/>
      <c r="DA1079" s="39"/>
      <c r="DB1079" s="39"/>
      <c r="DC1079" s="39"/>
      <c r="DD1079" s="39"/>
      <c r="DE1079" s="39"/>
      <c r="DF1079" s="39"/>
      <c r="DG1079" s="39"/>
      <c r="DH1079" s="39"/>
      <c r="DI1079" s="39"/>
      <c r="DJ1079" s="39"/>
      <c r="DK1079" s="39"/>
      <c r="DL1079" s="39"/>
      <c r="DM1079" s="39"/>
      <c r="DN1079" s="39"/>
      <c r="DO1079" s="39"/>
      <c r="DP1079" s="39"/>
      <c r="DQ1079" s="39"/>
      <c r="DR1079" s="39"/>
      <c r="DS1079" s="39"/>
      <c r="DT1079" s="39"/>
      <c r="DU1079" s="39"/>
      <c r="DV1079" s="39"/>
      <c r="DW1079" s="39"/>
      <c r="DX1079" s="39"/>
      <c r="DY1079" s="39"/>
      <c r="DZ1079" s="39"/>
      <c r="EA1079" s="39"/>
      <c r="EB1079" s="39"/>
      <c r="EC1079" s="39"/>
      <c r="ED1079" s="39"/>
      <c r="EE1079" s="39"/>
      <c r="EF1079" s="39"/>
      <c r="EG1079" s="39"/>
      <c r="EH1079" s="39"/>
      <c r="EI1079" s="39"/>
      <c r="EJ1079" s="39"/>
      <c r="EK1079" s="39"/>
      <c r="EL1079" s="39"/>
      <c r="EM1079" s="39"/>
      <c r="EN1079" s="39"/>
      <c r="EO1079" s="39"/>
      <c r="EP1079" s="39"/>
      <c r="EQ1079" s="39"/>
      <c r="ER1079" s="39"/>
      <c r="ES1079" s="39"/>
      <c r="ET1079" s="39"/>
      <c r="EU1079" s="39"/>
      <c r="EV1079" s="39"/>
      <c r="EW1079" s="39"/>
      <c r="EX1079" s="39"/>
      <c r="EY1079" s="39"/>
      <c r="EZ1079" s="39"/>
      <c r="FA1079" s="39"/>
      <c r="FB1079" s="39"/>
      <c r="FC1079" s="39"/>
      <c r="FD1079" s="39"/>
      <c r="FE1079" s="39"/>
      <c r="FF1079" s="39"/>
      <c r="FG1079" s="39"/>
      <c r="FH1079" s="39"/>
      <c r="FI1079" s="39"/>
      <c r="FJ1079" s="39"/>
      <c r="FK1079" s="39"/>
      <c r="FL1079" s="39"/>
      <c r="FM1079" s="39"/>
      <c r="FN1079" s="39"/>
      <c r="FO1079" s="39"/>
      <c r="FP1079" s="39"/>
      <c r="FQ1079" s="39"/>
      <c r="FR1079" s="39"/>
      <c r="FS1079" s="39"/>
      <c r="FT1079" s="39"/>
      <c r="FU1079" s="39"/>
      <c r="FV1079" s="39"/>
      <c r="FW1079" s="39"/>
      <c r="FX1079" s="39"/>
      <c r="FY1079" s="39"/>
      <c r="FZ1079" s="39"/>
      <c r="GA1079" s="39"/>
      <c r="GB1079" s="39"/>
      <c r="GC1079" s="39"/>
      <c r="GD1079" s="39"/>
      <c r="GE1079" s="39"/>
      <c r="GF1079" s="39"/>
      <c r="GG1079" s="39"/>
      <c r="GH1079" s="39"/>
      <c r="GI1079" s="39"/>
      <c r="GJ1079" s="39"/>
      <c r="GK1079" s="39"/>
      <c r="GL1079" s="39"/>
      <c r="GM1079" s="39"/>
      <c r="GN1079" s="39"/>
      <c r="GO1079" s="39"/>
      <c r="GP1079" s="39"/>
      <c r="GQ1079" s="39"/>
      <c r="GR1079" s="39"/>
      <c r="GS1079" s="39"/>
      <c r="GT1079" s="39"/>
      <c r="GU1079" s="39"/>
      <c r="GV1079" s="39"/>
      <c r="GW1079" s="39"/>
      <c r="GX1079" s="39"/>
      <c r="GY1079" s="39"/>
      <c r="GZ1079" s="39"/>
      <c r="HA1079" s="39"/>
      <c r="HB1079" s="39"/>
      <c r="HC1079" s="39"/>
      <c r="HD1079" s="39"/>
      <c r="HE1079" s="39"/>
      <c r="HF1079" s="39"/>
      <c r="HG1079" s="39"/>
      <c r="HH1079" s="39"/>
      <c r="HI1079" s="39"/>
      <c r="HJ1079" s="39"/>
      <c r="HK1079" s="39"/>
      <c r="HL1079" s="39"/>
      <c r="HM1079" s="39"/>
      <c r="HN1079" s="39"/>
      <c r="HO1079" s="39"/>
      <c r="HP1079" s="39"/>
      <c r="HQ1079" s="39"/>
      <c r="HR1079" s="39"/>
      <c r="HS1079" s="39"/>
      <c r="HT1079" s="39"/>
      <c r="HU1079" s="39"/>
      <c r="HV1079" s="39"/>
      <c r="HW1079" s="39"/>
      <c r="HX1079" s="39"/>
      <c r="HY1079" s="39"/>
      <c r="HZ1079" s="39"/>
      <c r="IA1079" s="39"/>
      <c r="IB1079" s="44"/>
      <c r="IC1079" s="40"/>
      <c r="ID1079" s="40"/>
      <c r="IE1079" s="40"/>
      <c r="IF1079" s="40"/>
      <c r="IG1079" s="40"/>
      <c r="IH1079" s="40"/>
      <c r="II1079" s="40"/>
      <c r="IJ1079" s="40"/>
      <c r="IK1079" s="40"/>
      <c r="IL1079" s="40"/>
      <c r="IM1079" s="40"/>
      <c r="IN1079" s="40"/>
      <c r="IO1079" s="40"/>
      <c r="IP1079" s="40"/>
      <c r="IQ1079" s="40"/>
      <c r="IR1079" s="40"/>
      <c r="IS1079" s="40"/>
      <c r="IT1079" s="40"/>
      <c r="IU1079" s="40"/>
      <c r="IV1079" s="40"/>
    </row>
    <row r="1080" spans="2:256" s="33" customFormat="1" ht="47.25" x14ac:dyDescent="0.25">
      <c r="B1080" s="177"/>
      <c r="C1080" s="94">
        <v>444</v>
      </c>
      <c r="D1080" s="80" t="s">
        <v>3283</v>
      </c>
      <c r="E1080" s="42" t="s">
        <v>1757</v>
      </c>
      <c r="F1080" s="95" t="s">
        <v>1469</v>
      </c>
      <c r="G1080" s="80" t="s">
        <v>3999</v>
      </c>
      <c r="H1080" s="80" t="s">
        <v>4000</v>
      </c>
      <c r="I1080" s="133">
        <v>110500</v>
      </c>
      <c r="J1080" s="38"/>
      <c r="K1080" s="35" t="s">
        <v>3585</v>
      </c>
      <c r="L1080" s="39"/>
      <c r="M1080" s="39"/>
      <c r="N1080" s="39"/>
      <c r="O1080" s="39"/>
      <c r="P1080" s="39"/>
      <c r="Q1080" s="39"/>
      <c r="R1080" s="39"/>
      <c r="S1080" s="39"/>
      <c r="T1080" s="39"/>
      <c r="U1080" s="39"/>
      <c r="V1080" s="39"/>
      <c r="W1080" s="39"/>
      <c r="X1080" s="39"/>
      <c r="Y1080" s="39"/>
      <c r="Z1080" s="39"/>
      <c r="AA1080" s="39"/>
      <c r="AB1080" s="39"/>
      <c r="AC1080" s="39"/>
      <c r="AD1080" s="39"/>
      <c r="AE1080" s="39"/>
      <c r="AF1080" s="39"/>
      <c r="AG1080" s="39"/>
      <c r="AH1080" s="39"/>
      <c r="AI1080" s="39"/>
      <c r="AJ1080" s="39"/>
      <c r="AK1080" s="39"/>
      <c r="AL1080" s="39"/>
      <c r="AM1080" s="39"/>
      <c r="AN1080" s="39"/>
      <c r="AO1080" s="39"/>
      <c r="AP1080" s="39"/>
      <c r="AQ1080" s="39"/>
      <c r="AR1080" s="39"/>
      <c r="AS1080" s="39"/>
      <c r="AT1080" s="39"/>
      <c r="AU1080" s="39"/>
      <c r="AV1080" s="39"/>
      <c r="AW1080" s="39"/>
      <c r="AX1080" s="39"/>
      <c r="AY1080" s="39"/>
      <c r="AZ1080" s="39"/>
      <c r="BA1080" s="39"/>
      <c r="BB1080" s="39"/>
      <c r="BC1080" s="39"/>
      <c r="BD1080" s="39"/>
      <c r="BE1080" s="39"/>
      <c r="BF1080" s="39"/>
      <c r="BG1080" s="39"/>
      <c r="BH1080" s="39"/>
      <c r="BI1080" s="39"/>
      <c r="BJ1080" s="39"/>
      <c r="BK1080" s="39"/>
      <c r="BL1080" s="39"/>
      <c r="BM1080" s="39"/>
      <c r="BN1080" s="39"/>
      <c r="BO1080" s="39"/>
      <c r="BP1080" s="39"/>
      <c r="BQ1080" s="39"/>
      <c r="BR1080" s="39"/>
      <c r="BS1080" s="39"/>
      <c r="BT1080" s="39"/>
      <c r="BU1080" s="39"/>
      <c r="BV1080" s="39"/>
      <c r="BW1080" s="39"/>
      <c r="BX1080" s="39"/>
      <c r="BY1080" s="39"/>
      <c r="BZ1080" s="39"/>
      <c r="CA1080" s="39"/>
      <c r="CB1080" s="39"/>
      <c r="CC1080" s="39"/>
      <c r="CD1080" s="39"/>
      <c r="CE1080" s="39"/>
      <c r="CF1080" s="39"/>
      <c r="CG1080" s="39"/>
      <c r="CH1080" s="39"/>
      <c r="CI1080" s="39"/>
      <c r="CJ1080" s="39"/>
      <c r="CK1080" s="39"/>
      <c r="CL1080" s="39"/>
      <c r="CM1080" s="39"/>
      <c r="CN1080" s="39"/>
      <c r="CO1080" s="39"/>
      <c r="CP1080" s="39"/>
      <c r="CQ1080" s="39"/>
      <c r="CR1080" s="39"/>
      <c r="CS1080" s="39"/>
      <c r="CT1080" s="39"/>
      <c r="CU1080" s="39"/>
      <c r="CV1080" s="39"/>
      <c r="CW1080" s="39"/>
      <c r="CX1080" s="39"/>
      <c r="CY1080" s="39"/>
      <c r="CZ1080" s="39"/>
      <c r="DA1080" s="39"/>
      <c r="DB1080" s="39"/>
      <c r="DC1080" s="39"/>
      <c r="DD1080" s="39"/>
      <c r="DE1080" s="39"/>
      <c r="DF1080" s="39"/>
      <c r="DG1080" s="39"/>
      <c r="DH1080" s="39"/>
      <c r="DI1080" s="39"/>
      <c r="DJ1080" s="39"/>
      <c r="DK1080" s="39"/>
      <c r="DL1080" s="39"/>
      <c r="DM1080" s="39"/>
      <c r="DN1080" s="39"/>
      <c r="DO1080" s="39"/>
      <c r="DP1080" s="39"/>
      <c r="DQ1080" s="39"/>
      <c r="DR1080" s="39"/>
      <c r="DS1080" s="39"/>
      <c r="DT1080" s="39"/>
      <c r="DU1080" s="39"/>
      <c r="DV1080" s="39"/>
      <c r="DW1080" s="39"/>
      <c r="DX1080" s="39"/>
      <c r="DY1080" s="39"/>
      <c r="DZ1080" s="39"/>
      <c r="EA1080" s="39"/>
      <c r="EB1080" s="39"/>
      <c r="EC1080" s="39"/>
      <c r="ED1080" s="39"/>
      <c r="EE1080" s="39"/>
      <c r="EF1080" s="39"/>
      <c r="EG1080" s="39"/>
      <c r="EH1080" s="39"/>
      <c r="EI1080" s="39"/>
      <c r="EJ1080" s="39"/>
      <c r="EK1080" s="39"/>
      <c r="EL1080" s="39"/>
      <c r="EM1080" s="39"/>
      <c r="EN1080" s="39"/>
      <c r="EO1080" s="39"/>
      <c r="EP1080" s="39"/>
      <c r="EQ1080" s="39"/>
      <c r="ER1080" s="39"/>
      <c r="ES1080" s="39"/>
      <c r="ET1080" s="39"/>
      <c r="EU1080" s="39"/>
      <c r="EV1080" s="39"/>
      <c r="EW1080" s="39"/>
      <c r="EX1080" s="39"/>
      <c r="EY1080" s="39"/>
      <c r="EZ1080" s="39"/>
      <c r="FA1080" s="39"/>
      <c r="FB1080" s="39"/>
      <c r="FC1080" s="39"/>
      <c r="FD1080" s="39"/>
      <c r="FE1080" s="39"/>
      <c r="FF1080" s="39"/>
      <c r="FG1080" s="39"/>
      <c r="FH1080" s="39"/>
      <c r="FI1080" s="39"/>
      <c r="FJ1080" s="39"/>
      <c r="FK1080" s="39"/>
      <c r="FL1080" s="39"/>
      <c r="FM1080" s="39"/>
      <c r="FN1080" s="39"/>
      <c r="FO1080" s="39"/>
      <c r="FP1080" s="39"/>
      <c r="FQ1080" s="39"/>
      <c r="FR1080" s="39"/>
      <c r="FS1080" s="39"/>
      <c r="FT1080" s="39"/>
      <c r="FU1080" s="39"/>
      <c r="FV1080" s="39"/>
      <c r="FW1080" s="39"/>
      <c r="FX1080" s="39"/>
      <c r="FY1080" s="39"/>
      <c r="FZ1080" s="39"/>
      <c r="GA1080" s="39"/>
      <c r="GB1080" s="39"/>
      <c r="GC1080" s="39"/>
      <c r="GD1080" s="39"/>
      <c r="GE1080" s="39"/>
      <c r="GF1080" s="39"/>
      <c r="GG1080" s="39"/>
      <c r="GH1080" s="39"/>
      <c r="GI1080" s="39"/>
      <c r="GJ1080" s="39"/>
      <c r="GK1080" s="39"/>
      <c r="GL1080" s="39"/>
      <c r="GM1080" s="39"/>
      <c r="GN1080" s="39"/>
      <c r="GO1080" s="39"/>
      <c r="GP1080" s="39"/>
      <c r="GQ1080" s="39"/>
      <c r="GR1080" s="39"/>
      <c r="GS1080" s="39"/>
      <c r="GT1080" s="39"/>
      <c r="GU1080" s="39"/>
      <c r="GV1080" s="39"/>
      <c r="GW1080" s="39"/>
      <c r="GX1080" s="39"/>
      <c r="GY1080" s="39"/>
      <c r="GZ1080" s="39"/>
      <c r="HA1080" s="39"/>
      <c r="HB1080" s="39"/>
      <c r="HC1080" s="39"/>
      <c r="HD1080" s="39"/>
      <c r="HE1080" s="39"/>
      <c r="HF1080" s="39"/>
      <c r="HG1080" s="39"/>
      <c r="HH1080" s="39"/>
      <c r="HI1080" s="39"/>
      <c r="HJ1080" s="39"/>
      <c r="HK1080" s="39"/>
      <c r="HL1080" s="39"/>
      <c r="HM1080" s="39"/>
      <c r="HN1080" s="39"/>
      <c r="HO1080" s="39"/>
      <c r="HP1080" s="39"/>
      <c r="HQ1080" s="39"/>
      <c r="HR1080" s="39"/>
      <c r="HS1080" s="39"/>
      <c r="HT1080" s="39"/>
      <c r="HU1080" s="39"/>
      <c r="HV1080" s="39"/>
      <c r="HW1080" s="39"/>
      <c r="HX1080" s="39"/>
      <c r="HY1080" s="39"/>
      <c r="HZ1080" s="39"/>
      <c r="IA1080" s="39"/>
      <c r="IB1080" s="44"/>
      <c r="IC1080" s="40"/>
      <c r="ID1080" s="40"/>
      <c r="IE1080" s="40"/>
      <c r="IF1080" s="40"/>
      <c r="IG1080" s="40"/>
      <c r="IH1080" s="40"/>
      <c r="II1080" s="40"/>
      <c r="IJ1080" s="40"/>
      <c r="IK1080" s="40"/>
      <c r="IL1080" s="40"/>
      <c r="IM1080" s="40"/>
      <c r="IN1080" s="40"/>
      <c r="IO1080" s="40"/>
      <c r="IP1080" s="40"/>
      <c r="IQ1080" s="40"/>
      <c r="IR1080" s="40"/>
      <c r="IS1080" s="40"/>
      <c r="IT1080" s="40"/>
      <c r="IU1080" s="40"/>
      <c r="IV1080" s="40"/>
    </row>
    <row r="1081" spans="2:256" s="33" customFormat="1" ht="63" x14ac:dyDescent="0.25">
      <c r="B1081" s="177"/>
      <c r="C1081" s="94">
        <v>445</v>
      </c>
      <c r="D1081" s="80" t="s">
        <v>3284</v>
      </c>
      <c r="E1081" s="42" t="s">
        <v>1757</v>
      </c>
      <c r="F1081" s="95" t="s">
        <v>1470</v>
      </c>
      <c r="G1081" s="80" t="s">
        <v>3850</v>
      </c>
      <c r="H1081" s="80" t="s">
        <v>3851</v>
      </c>
      <c r="I1081" s="133">
        <v>377650</v>
      </c>
      <c r="J1081" s="38"/>
      <c r="K1081" s="35" t="s">
        <v>3586</v>
      </c>
      <c r="L1081" s="39"/>
      <c r="M1081" s="39"/>
      <c r="N1081" s="39"/>
      <c r="O1081" s="39"/>
      <c r="P1081" s="39"/>
      <c r="Q1081" s="39"/>
      <c r="R1081" s="39"/>
      <c r="S1081" s="39"/>
      <c r="T1081" s="39"/>
      <c r="U1081" s="39"/>
      <c r="V1081" s="39"/>
      <c r="W1081" s="39"/>
      <c r="X1081" s="39"/>
      <c r="Y1081" s="39"/>
      <c r="Z1081" s="39"/>
      <c r="AA1081" s="39"/>
      <c r="AB1081" s="39"/>
      <c r="AC1081" s="39"/>
      <c r="AD1081" s="39"/>
      <c r="AE1081" s="39"/>
      <c r="AF1081" s="39"/>
      <c r="AG1081" s="39"/>
      <c r="AH1081" s="39"/>
      <c r="AI1081" s="39"/>
      <c r="AJ1081" s="39"/>
      <c r="AK1081" s="39"/>
      <c r="AL1081" s="39"/>
      <c r="AM1081" s="39"/>
      <c r="AN1081" s="39"/>
      <c r="AO1081" s="39"/>
      <c r="AP1081" s="39"/>
      <c r="AQ1081" s="39"/>
      <c r="AR1081" s="39"/>
      <c r="AS1081" s="39"/>
      <c r="AT1081" s="39"/>
      <c r="AU1081" s="39"/>
      <c r="AV1081" s="39"/>
      <c r="AW1081" s="39"/>
      <c r="AX1081" s="39"/>
      <c r="AY1081" s="39"/>
      <c r="AZ1081" s="39"/>
      <c r="BA1081" s="39"/>
      <c r="BB1081" s="39"/>
      <c r="BC1081" s="39"/>
      <c r="BD1081" s="39"/>
      <c r="BE1081" s="39"/>
      <c r="BF1081" s="39"/>
      <c r="BG1081" s="39"/>
      <c r="BH1081" s="39"/>
      <c r="BI1081" s="39"/>
      <c r="BJ1081" s="39"/>
      <c r="BK1081" s="39"/>
      <c r="BL1081" s="39"/>
      <c r="BM1081" s="39"/>
      <c r="BN1081" s="39"/>
      <c r="BO1081" s="39"/>
      <c r="BP1081" s="39"/>
      <c r="BQ1081" s="39"/>
      <c r="BR1081" s="39"/>
      <c r="BS1081" s="39"/>
      <c r="BT1081" s="39"/>
      <c r="BU1081" s="39"/>
      <c r="BV1081" s="39"/>
      <c r="BW1081" s="39"/>
      <c r="BX1081" s="39"/>
      <c r="BY1081" s="39"/>
      <c r="BZ1081" s="39"/>
      <c r="CA1081" s="39"/>
      <c r="CB1081" s="39"/>
      <c r="CC1081" s="39"/>
      <c r="CD1081" s="39"/>
      <c r="CE1081" s="39"/>
      <c r="CF1081" s="39"/>
      <c r="CG1081" s="39"/>
      <c r="CH1081" s="39"/>
      <c r="CI1081" s="39"/>
      <c r="CJ1081" s="39"/>
      <c r="CK1081" s="39"/>
      <c r="CL1081" s="39"/>
      <c r="CM1081" s="39"/>
      <c r="CN1081" s="39"/>
      <c r="CO1081" s="39"/>
      <c r="CP1081" s="39"/>
      <c r="CQ1081" s="39"/>
      <c r="CR1081" s="39"/>
      <c r="CS1081" s="39"/>
      <c r="CT1081" s="39"/>
      <c r="CU1081" s="39"/>
      <c r="CV1081" s="39"/>
      <c r="CW1081" s="39"/>
      <c r="CX1081" s="39"/>
      <c r="CY1081" s="39"/>
      <c r="CZ1081" s="39"/>
      <c r="DA1081" s="39"/>
      <c r="DB1081" s="39"/>
      <c r="DC1081" s="39"/>
      <c r="DD1081" s="39"/>
      <c r="DE1081" s="39"/>
      <c r="DF1081" s="39"/>
      <c r="DG1081" s="39"/>
      <c r="DH1081" s="39"/>
      <c r="DI1081" s="39"/>
      <c r="DJ1081" s="39"/>
      <c r="DK1081" s="39"/>
      <c r="DL1081" s="39"/>
      <c r="DM1081" s="39"/>
      <c r="DN1081" s="39"/>
      <c r="DO1081" s="39"/>
      <c r="DP1081" s="39"/>
      <c r="DQ1081" s="39"/>
      <c r="DR1081" s="39"/>
      <c r="DS1081" s="39"/>
      <c r="DT1081" s="39"/>
      <c r="DU1081" s="39"/>
      <c r="DV1081" s="39"/>
      <c r="DW1081" s="39"/>
      <c r="DX1081" s="39"/>
      <c r="DY1081" s="39"/>
      <c r="DZ1081" s="39"/>
      <c r="EA1081" s="39"/>
      <c r="EB1081" s="39"/>
      <c r="EC1081" s="39"/>
      <c r="ED1081" s="39"/>
      <c r="EE1081" s="39"/>
      <c r="EF1081" s="39"/>
      <c r="EG1081" s="39"/>
      <c r="EH1081" s="39"/>
      <c r="EI1081" s="39"/>
      <c r="EJ1081" s="39"/>
      <c r="EK1081" s="39"/>
      <c r="EL1081" s="39"/>
      <c r="EM1081" s="39"/>
      <c r="EN1081" s="39"/>
      <c r="EO1081" s="39"/>
      <c r="EP1081" s="39"/>
      <c r="EQ1081" s="39"/>
      <c r="ER1081" s="39"/>
      <c r="ES1081" s="39"/>
      <c r="ET1081" s="39"/>
      <c r="EU1081" s="39"/>
      <c r="EV1081" s="39"/>
      <c r="EW1081" s="39"/>
      <c r="EX1081" s="39"/>
      <c r="EY1081" s="39"/>
      <c r="EZ1081" s="39"/>
      <c r="FA1081" s="39"/>
      <c r="FB1081" s="39"/>
      <c r="FC1081" s="39"/>
      <c r="FD1081" s="39"/>
      <c r="FE1081" s="39"/>
      <c r="FF1081" s="39"/>
      <c r="FG1081" s="39"/>
      <c r="FH1081" s="39"/>
      <c r="FI1081" s="39"/>
      <c r="FJ1081" s="39"/>
      <c r="FK1081" s="39"/>
      <c r="FL1081" s="39"/>
      <c r="FM1081" s="39"/>
      <c r="FN1081" s="39"/>
      <c r="FO1081" s="39"/>
      <c r="FP1081" s="39"/>
      <c r="FQ1081" s="39"/>
      <c r="FR1081" s="39"/>
      <c r="FS1081" s="39"/>
      <c r="FT1081" s="39"/>
      <c r="FU1081" s="39"/>
      <c r="FV1081" s="39"/>
      <c r="FW1081" s="39"/>
      <c r="FX1081" s="39"/>
      <c r="FY1081" s="39"/>
      <c r="FZ1081" s="39"/>
      <c r="GA1081" s="39"/>
      <c r="GB1081" s="39"/>
      <c r="GC1081" s="39"/>
      <c r="GD1081" s="39"/>
      <c r="GE1081" s="39"/>
      <c r="GF1081" s="39"/>
      <c r="GG1081" s="39"/>
      <c r="GH1081" s="39"/>
      <c r="GI1081" s="39"/>
      <c r="GJ1081" s="39"/>
      <c r="GK1081" s="39"/>
      <c r="GL1081" s="39"/>
      <c r="GM1081" s="39"/>
      <c r="GN1081" s="39"/>
      <c r="GO1081" s="39"/>
      <c r="GP1081" s="39"/>
      <c r="GQ1081" s="39"/>
      <c r="GR1081" s="39"/>
      <c r="GS1081" s="39"/>
      <c r="GT1081" s="39"/>
      <c r="GU1081" s="39"/>
      <c r="GV1081" s="39"/>
      <c r="GW1081" s="39"/>
      <c r="GX1081" s="39"/>
      <c r="GY1081" s="39"/>
      <c r="GZ1081" s="39"/>
      <c r="HA1081" s="39"/>
      <c r="HB1081" s="39"/>
      <c r="HC1081" s="39"/>
      <c r="HD1081" s="39"/>
      <c r="HE1081" s="39"/>
      <c r="HF1081" s="39"/>
      <c r="HG1081" s="39"/>
      <c r="HH1081" s="39"/>
      <c r="HI1081" s="39"/>
      <c r="HJ1081" s="39"/>
      <c r="HK1081" s="39"/>
      <c r="HL1081" s="39"/>
      <c r="HM1081" s="39"/>
      <c r="HN1081" s="39"/>
      <c r="HO1081" s="39"/>
      <c r="HP1081" s="39"/>
      <c r="HQ1081" s="39"/>
      <c r="HR1081" s="39"/>
      <c r="HS1081" s="39"/>
      <c r="HT1081" s="39"/>
      <c r="HU1081" s="39"/>
      <c r="HV1081" s="39"/>
      <c r="HW1081" s="39"/>
      <c r="HX1081" s="39"/>
      <c r="HY1081" s="39"/>
      <c r="HZ1081" s="39"/>
      <c r="IA1081" s="39"/>
      <c r="IB1081" s="44"/>
      <c r="IC1081" s="40"/>
      <c r="ID1081" s="40"/>
      <c r="IE1081" s="40"/>
      <c r="IF1081" s="40"/>
      <c r="IG1081" s="40"/>
      <c r="IH1081" s="40"/>
      <c r="II1081" s="40"/>
      <c r="IJ1081" s="40"/>
      <c r="IK1081" s="40"/>
      <c r="IL1081" s="40"/>
      <c r="IM1081" s="40"/>
      <c r="IN1081" s="40"/>
      <c r="IO1081" s="40"/>
      <c r="IP1081" s="40"/>
      <c r="IQ1081" s="40"/>
      <c r="IR1081" s="40"/>
      <c r="IS1081" s="40"/>
      <c r="IT1081" s="40"/>
      <c r="IU1081" s="40"/>
      <c r="IV1081" s="40"/>
    </row>
    <row r="1082" spans="2:256" s="33" customFormat="1" ht="31.5" x14ac:dyDescent="0.25">
      <c r="B1082" s="177"/>
      <c r="C1082" s="94">
        <v>446</v>
      </c>
      <c r="D1082" s="80" t="s">
        <v>3285</v>
      </c>
      <c r="E1082" s="42" t="s">
        <v>1757</v>
      </c>
      <c r="F1082" s="95" t="s">
        <v>1471</v>
      </c>
      <c r="G1082" s="80" t="s">
        <v>3852</v>
      </c>
      <c r="H1082" s="80" t="s">
        <v>3853</v>
      </c>
      <c r="I1082" s="133">
        <v>114000</v>
      </c>
      <c r="J1082" s="38"/>
      <c r="K1082" s="35" t="s">
        <v>3587</v>
      </c>
      <c r="L1082" s="39"/>
      <c r="M1082" s="39"/>
      <c r="N1082" s="39"/>
      <c r="O1082" s="39"/>
      <c r="P1082" s="39"/>
      <c r="Q1082" s="39"/>
      <c r="R1082" s="39"/>
      <c r="S1082" s="39"/>
      <c r="T1082" s="39"/>
      <c r="U1082" s="39"/>
      <c r="V1082" s="39"/>
      <c r="W1082" s="39"/>
      <c r="X1082" s="39"/>
      <c r="Y1082" s="39"/>
      <c r="Z1082" s="39"/>
      <c r="AA1082" s="39"/>
      <c r="AB1082" s="39"/>
      <c r="AC1082" s="39"/>
      <c r="AD1082" s="39"/>
      <c r="AE1082" s="39"/>
      <c r="AF1082" s="39"/>
      <c r="AG1082" s="39"/>
      <c r="AH1082" s="39"/>
      <c r="AI1082" s="39"/>
      <c r="AJ1082" s="39"/>
      <c r="AK1082" s="39"/>
      <c r="AL1082" s="39"/>
      <c r="AM1082" s="39"/>
      <c r="AN1082" s="39"/>
      <c r="AO1082" s="39"/>
      <c r="AP1082" s="39"/>
      <c r="AQ1082" s="39"/>
      <c r="AR1082" s="39"/>
      <c r="AS1082" s="39"/>
      <c r="AT1082" s="39"/>
      <c r="AU1082" s="39"/>
      <c r="AV1082" s="39"/>
      <c r="AW1082" s="39"/>
      <c r="AX1082" s="39"/>
      <c r="AY1082" s="39"/>
      <c r="AZ1082" s="39"/>
      <c r="BA1082" s="39"/>
      <c r="BB1082" s="39"/>
      <c r="BC1082" s="39"/>
      <c r="BD1082" s="39"/>
      <c r="BE1082" s="39"/>
      <c r="BF1082" s="39"/>
      <c r="BG1082" s="39"/>
      <c r="BH1082" s="39"/>
      <c r="BI1082" s="39"/>
      <c r="BJ1082" s="39"/>
      <c r="BK1082" s="39"/>
      <c r="BL1082" s="39"/>
      <c r="BM1082" s="39"/>
      <c r="BN1082" s="39"/>
      <c r="BO1082" s="39"/>
      <c r="BP1082" s="39"/>
      <c r="BQ1082" s="39"/>
      <c r="BR1082" s="39"/>
      <c r="BS1082" s="39"/>
      <c r="BT1082" s="39"/>
      <c r="BU1082" s="39"/>
      <c r="BV1082" s="39"/>
      <c r="BW1082" s="39"/>
      <c r="BX1082" s="39"/>
      <c r="BY1082" s="39"/>
      <c r="BZ1082" s="39"/>
      <c r="CA1082" s="39"/>
      <c r="CB1082" s="39"/>
      <c r="CC1082" s="39"/>
      <c r="CD1082" s="39"/>
      <c r="CE1082" s="39"/>
      <c r="CF1082" s="39"/>
      <c r="CG1082" s="39"/>
      <c r="CH1082" s="39"/>
      <c r="CI1082" s="39"/>
      <c r="CJ1082" s="39"/>
      <c r="CK1082" s="39"/>
      <c r="CL1082" s="39"/>
      <c r="CM1082" s="39"/>
      <c r="CN1082" s="39"/>
      <c r="CO1082" s="39"/>
      <c r="CP1082" s="39"/>
      <c r="CQ1082" s="39"/>
      <c r="CR1082" s="39"/>
      <c r="CS1082" s="39"/>
      <c r="CT1082" s="39"/>
      <c r="CU1082" s="39"/>
      <c r="CV1082" s="39"/>
      <c r="CW1082" s="39"/>
      <c r="CX1082" s="39"/>
      <c r="CY1082" s="39"/>
      <c r="CZ1082" s="39"/>
      <c r="DA1082" s="39"/>
      <c r="DB1082" s="39"/>
      <c r="DC1082" s="39"/>
      <c r="DD1082" s="39"/>
      <c r="DE1082" s="39"/>
      <c r="DF1082" s="39"/>
      <c r="DG1082" s="39"/>
      <c r="DH1082" s="39"/>
      <c r="DI1082" s="39"/>
      <c r="DJ1082" s="39"/>
      <c r="DK1082" s="39"/>
      <c r="DL1082" s="39"/>
      <c r="DM1082" s="39"/>
      <c r="DN1082" s="39"/>
      <c r="DO1082" s="39"/>
      <c r="DP1082" s="39"/>
      <c r="DQ1082" s="39"/>
      <c r="DR1082" s="39"/>
      <c r="DS1082" s="39"/>
      <c r="DT1082" s="39"/>
      <c r="DU1082" s="39"/>
      <c r="DV1082" s="39"/>
      <c r="DW1082" s="39"/>
      <c r="DX1082" s="39"/>
      <c r="DY1082" s="39"/>
      <c r="DZ1082" s="39"/>
      <c r="EA1082" s="39"/>
      <c r="EB1082" s="39"/>
      <c r="EC1082" s="39"/>
      <c r="ED1082" s="39"/>
      <c r="EE1082" s="39"/>
      <c r="EF1082" s="39"/>
      <c r="EG1082" s="39"/>
      <c r="EH1082" s="39"/>
      <c r="EI1082" s="39"/>
      <c r="EJ1082" s="39"/>
      <c r="EK1082" s="39"/>
      <c r="EL1082" s="39"/>
      <c r="EM1082" s="39"/>
      <c r="EN1082" s="39"/>
      <c r="EO1082" s="39"/>
      <c r="EP1082" s="39"/>
      <c r="EQ1082" s="39"/>
      <c r="ER1082" s="39"/>
      <c r="ES1082" s="39"/>
      <c r="ET1082" s="39"/>
      <c r="EU1082" s="39"/>
      <c r="EV1082" s="39"/>
      <c r="EW1082" s="39"/>
      <c r="EX1082" s="39"/>
      <c r="EY1082" s="39"/>
      <c r="EZ1082" s="39"/>
      <c r="FA1082" s="39"/>
      <c r="FB1082" s="39"/>
      <c r="FC1082" s="39"/>
      <c r="FD1082" s="39"/>
      <c r="FE1082" s="39"/>
      <c r="FF1082" s="39"/>
      <c r="FG1082" s="39"/>
      <c r="FH1082" s="39"/>
      <c r="FI1082" s="39"/>
      <c r="FJ1082" s="39"/>
      <c r="FK1082" s="39"/>
      <c r="FL1082" s="39"/>
      <c r="FM1082" s="39"/>
      <c r="FN1082" s="39"/>
      <c r="FO1082" s="39"/>
      <c r="FP1082" s="39"/>
      <c r="FQ1082" s="39"/>
      <c r="FR1082" s="39"/>
      <c r="FS1082" s="39"/>
      <c r="FT1082" s="39"/>
      <c r="FU1082" s="39"/>
      <c r="FV1082" s="39"/>
      <c r="FW1082" s="39"/>
      <c r="FX1082" s="39"/>
      <c r="FY1082" s="39"/>
      <c r="FZ1082" s="39"/>
      <c r="GA1082" s="39"/>
      <c r="GB1082" s="39"/>
      <c r="GC1082" s="39"/>
      <c r="GD1082" s="39"/>
      <c r="GE1082" s="39"/>
      <c r="GF1082" s="39"/>
      <c r="GG1082" s="39"/>
      <c r="GH1082" s="39"/>
      <c r="GI1082" s="39"/>
      <c r="GJ1082" s="39"/>
      <c r="GK1082" s="39"/>
      <c r="GL1082" s="39"/>
      <c r="GM1082" s="39"/>
      <c r="GN1082" s="39"/>
      <c r="GO1082" s="39"/>
      <c r="GP1082" s="39"/>
      <c r="GQ1082" s="39"/>
      <c r="GR1082" s="39"/>
      <c r="GS1082" s="39"/>
      <c r="GT1082" s="39"/>
      <c r="GU1082" s="39"/>
      <c r="GV1082" s="39"/>
      <c r="GW1082" s="39"/>
      <c r="GX1082" s="39"/>
      <c r="GY1082" s="39"/>
      <c r="GZ1082" s="39"/>
      <c r="HA1082" s="39"/>
      <c r="HB1082" s="39"/>
      <c r="HC1082" s="39"/>
      <c r="HD1082" s="39"/>
      <c r="HE1082" s="39"/>
      <c r="HF1082" s="39"/>
      <c r="HG1082" s="39"/>
      <c r="HH1082" s="39"/>
      <c r="HI1082" s="39"/>
      <c r="HJ1082" s="39"/>
      <c r="HK1082" s="39"/>
      <c r="HL1082" s="39"/>
      <c r="HM1082" s="39"/>
      <c r="HN1082" s="39"/>
      <c r="HO1082" s="39"/>
      <c r="HP1082" s="39"/>
      <c r="HQ1082" s="39"/>
      <c r="HR1082" s="39"/>
      <c r="HS1082" s="39"/>
      <c r="HT1082" s="39"/>
      <c r="HU1082" s="39"/>
      <c r="HV1082" s="39"/>
      <c r="HW1082" s="39"/>
      <c r="HX1082" s="39"/>
      <c r="HY1082" s="39"/>
      <c r="HZ1082" s="39"/>
      <c r="IA1082" s="39"/>
      <c r="IB1082" s="44"/>
      <c r="IC1082" s="40"/>
      <c r="ID1082" s="40"/>
      <c r="IE1082" s="40"/>
      <c r="IF1082" s="40"/>
      <c r="IG1082" s="40"/>
      <c r="IH1082" s="40"/>
      <c r="II1082" s="40"/>
      <c r="IJ1082" s="40"/>
      <c r="IK1082" s="40"/>
      <c r="IL1082" s="40"/>
      <c r="IM1082" s="40"/>
      <c r="IN1082" s="40"/>
      <c r="IO1082" s="40"/>
      <c r="IP1082" s="40"/>
      <c r="IQ1082" s="40"/>
      <c r="IR1082" s="40"/>
      <c r="IS1082" s="40"/>
      <c r="IT1082" s="40"/>
      <c r="IU1082" s="40"/>
      <c r="IV1082" s="40"/>
    </row>
    <row r="1083" spans="2:256" s="33" customFormat="1" ht="31.5" x14ac:dyDescent="0.25">
      <c r="B1083" s="177"/>
      <c r="C1083" s="94">
        <v>447</v>
      </c>
      <c r="D1083" s="80" t="s">
        <v>3414</v>
      </c>
      <c r="E1083" s="42" t="s">
        <v>1757</v>
      </c>
      <c r="F1083" s="95" t="s">
        <v>1472</v>
      </c>
      <c r="G1083" s="80" t="s">
        <v>4001</v>
      </c>
      <c r="H1083" s="80" t="s">
        <v>4002</v>
      </c>
      <c r="I1083" s="133">
        <v>330000</v>
      </c>
      <c r="J1083" s="38"/>
      <c r="K1083" s="35" t="s">
        <v>3588</v>
      </c>
      <c r="L1083" s="39"/>
      <c r="M1083" s="39"/>
      <c r="N1083" s="39"/>
      <c r="O1083" s="39"/>
      <c r="P1083" s="39"/>
      <c r="Q1083" s="39"/>
      <c r="R1083" s="39"/>
      <c r="S1083" s="39"/>
      <c r="T1083" s="39"/>
      <c r="U1083" s="39"/>
      <c r="V1083" s="39"/>
      <c r="W1083" s="39"/>
      <c r="X1083" s="39"/>
      <c r="Y1083" s="39"/>
      <c r="Z1083" s="39"/>
      <c r="AA1083" s="39"/>
      <c r="AB1083" s="39"/>
      <c r="AC1083" s="39"/>
      <c r="AD1083" s="39"/>
      <c r="AE1083" s="39"/>
      <c r="AF1083" s="39"/>
      <c r="AG1083" s="39"/>
      <c r="AH1083" s="39"/>
      <c r="AI1083" s="39"/>
      <c r="AJ1083" s="39"/>
      <c r="AK1083" s="39"/>
      <c r="AL1083" s="39"/>
      <c r="AM1083" s="39"/>
      <c r="AN1083" s="39"/>
      <c r="AO1083" s="39"/>
      <c r="AP1083" s="39"/>
      <c r="AQ1083" s="39"/>
      <c r="AR1083" s="39"/>
      <c r="AS1083" s="39"/>
      <c r="AT1083" s="39"/>
      <c r="AU1083" s="39"/>
      <c r="AV1083" s="39"/>
      <c r="AW1083" s="39"/>
      <c r="AX1083" s="39"/>
      <c r="AY1083" s="39"/>
      <c r="AZ1083" s="39"/>
      <c r="BA1083" s="39"/>
      <c r="BB1083" s="39"/>
      <c r="BC1083" s="39"/>
      <c r="BD1083" s="39"/>
      <c r="BE1083" s="39"/>
      <c r="BF1083" s="39"/>
      <c r="BG1083" s="39"/>
      <c r="BH1083" s="39"/>
      <c r="BI1083" s="39"/>
      <c r="BJ1083" s="39"/>
      <c r="BK1083" s="39"/>
      <c r="BL1083" s="39"/>
      <c r="BM1083" s="39"/>
      <c r="BN1083" s="39"/>
      <c r="BO1083" s="39"/>
      <c r="BP1083" s="39"/>
      <c r="BQ1083" s="39"/>
      <c r="BR1083" s="39"/>
      <c r="BS1083" s="39"/>
      <c r="BT1083" s="39"/>
      <c r="BU1083" s="39"/>
      <c r="BV1083" s="39"/>
      <c r="BW1083" s="39"/>
      <c r="BX1083" s="39"/>
      <c r="BY1083" s="39"/>
      <c r="BZ1083" s="39"/>
      <c r="CA1083" s="39"/>
      <c r="CB1083" s="39"/>
      <c r="CC1083" s="39"/>
      <c r="CD1083" s="39"/>
      <c r="CE1083" s="39"/>
      <c r="CF1083" s="39"/>
      <c r="CG1083" s="39"/>
      <c r="CH1083" s="39"/>
      <c r="CI1083" s="39"/>
      <c r="CJ1083" s="39"/>
      <c r="CK1083" s="39"/>
      <c r="CL1083" s="39"/>
      <c r="CM1083" s="39"/>
      <c r="CN1083" s="39"/>
      <c r="CO1083" s="39"/>
      <c r="CP1083" s="39"/>
      <c r="CQ1083" s="39"/>
      <c r="CR1083" s="39"/>
      <c r="CS1083" s="39"/>
      <c r="CT1083" s="39"/>
      <c r="CU1083" s="39"/>
      <c r="CV1083" s="39"/>
      <c r="CW1083" s="39"/>
      <c r="CX1083" s="39"/>
      <c r="CY1083" s="39"/>
      <c r="CZ1083" s="39"/>
      <c r="DA1083" s="39"/>
      <c r="DB1083" s="39"/>
      <c r="DC1083" s="39"/>
      <c r="DD1083" s="39"/>
      <c r="DE1083" s="39"/>
      <c r="DF1083" s="39"/>
      <c r="DG1083" s="39"/>
      <c r="DH1083" s="39"/>
      <c r="DI1083" s="39"/>
      <c r="DJ1083" s="39"/>
      <c r="DK1083" s="39"/>
      <c r="DL1083" s="39"/>
      <c r="DM1083" s="39"/>
      <c r="DN1083" s="39"/>
      <c r="DO1083" s="39"/>
      <c r="DP1083" s="39"/>
      <c r="DQ1083" s="39"/>
      <c r="DR1083" s="39"/>
      <c r="DS1083" s="39"/>
      <c r="DT1083" s="39"/>
      <c r="DU1083" s="39"/>
      <c r="DV1083" s="39"/>
      <c r="DW1083" s="39"/>
      <c r="DX1083" s="39"/>
      <c r="DY1083" s="39"/>
      <c r="DZ1083" s="39"/>
      <c r="EA1083" s="39"/>
      <c r="EB1083" s="39"/>
      <c r="EC1083" s="39"/>
      <c r="ED1083" s="39"/>
      <c r="EE1083" s="39"/>
      <c r="EF1083" s="39"/>
      <c r="EG1083" s="39"/>
      <c r="EH1083" s="39"/>
      <c r="EI1083" s="39"/>
      <c r="EJ1083" s="39"/>
      <c r="EK1083" s="39"/>
      <c r="EL1083" s="39"/>
      <c r="EM1083" s="39"/>
      <c r="EN1083" s="39"/>
      <c r="EO1083" s="39"/>
      <c r="EP1083" s="39"/>
      <c r="EQ1083" s="39"/>
      <c r="ER1083" s="39"/>
      <c r="ES1083" s="39"/>
      <c r="ET1083" s="39"/>
      <c r="EU1083" s="39"/>
      <c r="EV1083" s="39"/>
      <c r="EW1083" s="39"/>
      <c r="EX1083" s="39"/>
      <c r="EY1083" s="39"/>
      <c r="EZ1083" s="39"/>
      <c r="FA1083" s="39"/>
      <c r="FB1083" s="39"/>
      <c r="FC1083" s="39"/>
      <c r="FD1083" s="39"/>
      <c r="FE1083" s="39"/>
      <c r="FF1083" s="39"/>
      <c r="FG1083" s="39"/>
      <c r="FH1083" s="39"/>
      <c r="FI1083" s="39"/>
      <c r="FJ1083" s="39"/>
      <c r="FK1083" s="39"/>
      <c r="FL1083" s="39"/>
      <c r="FM1083" s="39"/>
      <c r="FN1083" s="39"/>
      <c r="FO1083" s="39"/>
      <c r="FP1083" s="39"/>
      <c r="FQ1083" s="39"/>
      <c r="FR1083" s="39"/>
      <c r="FS1083" s="39"/>
      <c r="FT1083" s="39"/>
      <c r="FU1083" s="39"/>
      <c r="FV1083" s="39"/>
      <c r="FW1083" s="39"/>
      <c r="FX1083" s="39"/>
      <c r="FY1083" s="39"/>
      <c r="FZ1083" s="39"/>
      <c r="GA1083" s="39"/>
      <c r="GB1083" s="39"/>
      <c r="GC1083" s="39"/>
      <c r="GD1083" s="39"/>
      <c r="GE1083" s="39"/>
      <c r="GF1083" s="39"/>
      <c r="GG1083" s="39"/>
      <c r="GH1083" s="39"/>
      <c r="GI1083" s="39"/>
      <c r="GJ1083" s="39"/>
      <c r="GK1083" s="39"/>
      <c r="GL1083" s="39"/>
      <c r="GM1083" s="39"/>
      <c r="GN1083" s="39"/>
      <c r="GO1083" s="39"/>
      <c r="GP1083" s="39"/>
      <c r="GQ1083" s="39"/>
      <c r="GR1083" s="39"/>
      <c r="GS1083" s="39"/>
      <c r="GT1083" s="39"/>
      <c r="GU1083" s="39"/>
      <c r="GV1083" s="39"/>
      <c r="GW1083" s="39"/>
      <c r="GX1083" s="39"/>
      <c r="GY1083" s="39"/>
      <c r="GZ1083" s="39"/>
      <c r="HA1083" s="39"/>
      <c r="HB1083" s="39"/>
      <c r="HC1083" s="39"/>
      <c r="HD1083" s="39"/>
      <c r="HE1083" s="39"/>
      <c r="HF1083" s="39"/>
      <c r="HG1083" s="39"/>
      <c r="HH1083" s="39"/>
      <c r="HI1083" s="39"/>
      <c r="HJ1083" s="39"/>
      <c r="HK1083" s="39"/>
      <c r="HL1083" s="39"/>
      <c r="HM1083" s="39"/>
      <c r="HN1083" s="39"/>
      <c r="HO1083" s="39"/>
      <c r="HP1083" s="39"/>
      <c r="HQ1083" s="39"/>
      <c r="HR1083" s="39"/>
      <c r="HS1083" s="39"/>
      <c r="HT1083" s="39"/>
      <c r="HU1083" s="39"/>
      <c r="HV1083" s="39"/>
      <c r="HW1083" s="39"/>
      <c r="HX1083" s="39"/>
      <c r="HY1083" s="39"/>
      <c r="HZ1083" s="39"/>
      <c r="IA1083" s="39"/>
      <c r="IB1083" s="44"/>
      <c r="IC1083" s="40"/>
      <c r="ID1083" s="40"/>
      <c r="IE1083" s="40"/>
      <c r="IF1083" s="40"/>
      <c r="IG1083" s="40"/>
      <c r="IH1083" s="40"/>
      <c r="II1083" s="40"/>
      <c r="IJ1083" s="40"/>
      <c r="IK1083" s="40"/>
      <c r="IL1083" s="40"/>
      <c r="IM1083" s="40"/>
      <c r="IN1083" s="40"/>
      <c r="IO1083" s="40"/>
      <c r="IP1083" s="40"/>
      <c r="IQ1083" s="40"/>
      <c r="IR1083" s="40"/>
      <c r="IS1083" s="40"/>
      <c r="IT1083" s="40"/>
      <c r="IU1083" s="40"/>
      <c r="IV1083" s="40"/>
    </row>
    <row r="1084" spans="2:256" s="33" customFormat="1" ht="63" x14ac:dyDescent="0.25">
      <c r="B1084" s="177"/>
      <c r="C1084" s="94">
        <v>448</v>
      </c>
      <c r="D1084" s="80" t="s">
        <v>3286</v>
      </c>
      <c r="E1084" s="42" t="s">
        <v>1757</v>
      </c>
      <c r="F1084" s="95" t="s">
        <v>1473</v>
      </c>
      <c r="G1084" s="80" t="s">
        <v>4003</v>
      </c>
      <c r="H1084" s="80" t="s">
        <v>4004</v>
      </c>
      <c r="I1084" s="133">
        <v>373750</v>
      </c>
      <c r="J1084" s="38"/>
      <c r="K1084" s="35" t="s">
        <v>3589</v>
      </c>
      <c r="L1084" s="39"/>
      <c r="M1084" s="39"/>
      <c r="N1084" s="39"/>
      <c r="O1084" s="39"/>
      <c r="P1084" s="39"/>
      <c r="Q1084" s="39"/>
      <c r="R1084" s="39"/>
      <c r="S1084" s="39"/>
      <c r="T1084" s="39"/>
      <c r="U1084" s="39"/>
      <c r="V1084" s="39"/>
      <c r="W1084" s="39"/>
      <c r="X1084" s="39"/>
      <c r="Y1084" s="39"/>
      <c r="Z1084" s="39"/>
      <c r="AA1084" s="39"/>
      <c r="AB1084" s="39"/>
      <c r="AC1084" s="39"/>
      <c r="AD1084" s="39"/>
      <c r="AE1084" s="39"/>
      <c r="AF1084" s="39"/>
      <c r="AG1084" s="39"/>
      <c r="AH1084" s="39"/>
      <c r="AI1084" s="39"/>
      <c r="AJ1084" s="39"/>
      <c r="AK1084" s="39"/>
      <c r="AL1084" s="39"/>
      <c r="AM1084" s="39"/>
      <c r="AN1084" s="39"/>
      <c r="AO1084" s="39"/>
      <c r="AP1084" s="39"/>
      <c r="AQ1084" s="39"/>
      <c r="AR1084" s="39"/>
      <c r="AS1084" s="39"/>
      <c r="AT1084" s="39"/>
      <c r="AU1084" s="39"/>
      <c r="AV1084" s="39"/>
      <c r="AW1084" s="39"/>
      <c r="AX1084" s="39"/>
      <c r="AY1084" s="39"/>
      <c r="AZ1084" s="39"/>
      <c r="BA1084" s="39"/>
      <c r="BB1084" s="39"/>
      <c r="BC1084" s="39"/>
      <c r="BD1084" s="39"/>
      <c r="BE1084" s="39"/>
      <c r="BF1084" s="39"/>
      <c r="BG1084" s="39"/>
      <c r="BH1084" s="39"/>
      <c r="BI1084" s="39"/>
      <c r="BJ1084" s="39"/>
      <c r="BK1084" s="39"/>
      <c r="BL1084" s="39"/>
      <c r="BM1084" s="39"/>
      <c r="BN1084" s="39"/>
      <c r="BO1084" s="39"/>
      <c r="BP1084" s="39"/>
      <c r="BQ1084" s="39"/>
      <c r="BR1084" s="39"/>
      <c r="BS1084" s="39"/>
      <c r="BT1084" s="39"/>
      <c r="BU1084" s="39"/>
      <c r="BV1084" s="39"/>
      <c r="BW1084" s="39"/>
      <c r="BX1084" s="39"/>
      <c r="BY1084" s="39"/>
      <c r="BZ1084" s="39"/>
      <c r="CA1084" s="39"/>
      <c r="CB1084" s="39"/>
      <c r="CC1084" s="39"/>
      <c r="CD1084" s="39"/>
      <c r="CE1084" s="39"/>
      <c r="CF1084" s="39"/>
      <c r="CG1084" s="39"/>
      <c r="CH1084" s="39"/>
      <c r="CI1084" s="39"/>
      <c r="CJ1084" s="39"/>
      <c r="CK1084" s="39"/>
      <c r="CL1084" s="39"/>
      <c r="CM1084" s="39"/>
      <c r="CN1084" s="39"/>
      <c r="CO1084" s="39"/>
      <c r="CP1084" s="39"/>
      <c r="CQ1084" s="39"/>
      <c r="CR1084" s="39"/>
      <c r="CS1084" s="39"/>
      <c r="CT1084" s="39"/>
      <c r="CU1084" s="39"/>
      <c r="CV1084" s="39"/>
      <c r="CW1084" s="39"/>
      <c r="CX1084" s="39"/>
      <c r="CY1084" s="39"/>
      <c r="CZ1084" s="39"/>
      <c r="DA1084" s="39"/>
      <c r="DB1084" s="39"/>
      <c r="DC1084" s="39"/>
      <c r="DD1084" s="39"/>
      <c r="DE1084" s="39"/>
      <c r="DF1084" s="39"/>
      <c r="DG1084" s="39"/>
      <c r="DH1084" s="39"/>
      <c r="DI1084" s="39"/>
      <c r="DJ1084" s="39"/>
      <c r="DK1084" s="39"/>
      <c r="DL1084" s="39"/>
      <c r="DM1084" s="39"/>
      <c r="DN1084" s="39"/>
      <c r="DO1084" s="39"/>
      <c r="DP1084" s="39"/>
      <c r="DQ1084" s="39"/>
      <c r="DR1084" s="39"/>
      <c r="DS1084" s="39"/>
      <c r="DT1084" s="39"/>
      <c r="DU1084" s="39"/>
      <c r="DV1084" s="39"/>
      <c r="DW1084" s="39"/>
      <c r="DX1084" s="39"/>
      <c r="DY1084" s="39"/>
      <c r="DZ1084" s="39"/>
      <c r="EA1084" s="39"/>
      <c r="EB1084" s="39"/>
      <c r="EC1084" s="39"/>
      <c r="ED1084" s="39"/>
      <c r="EE1084" s="39"/>
      <c r="EF1084" s="39"/>
      <c r="EG1084" s="39"/>
      <c r="EH1084" s="39"/>
      <c r="EI1084" s="39"/>
      <c r="EJ1084" s="39"/>
      <c r="EK1084" s="39"/>
      <c r="EL1084" s="39"/>
      <c r="EM1084" s="39"/>
      <c r="EN1084" s="39"/>
      <c r="EO1084" s="39"/>
      <c r="EP1084" s="39"/>
      <c r="EQ1084" s="39"/>
      <c r="ER1084" s="39"/>
      <c r="ES1084" s="39"/>
      <c r="ET1084" s="39"/>
      <c r="EU1084" s="39"/>
      <c r="EV1084" s="39"/>
      <c r="EW1084" s="39"/>
      <c r="EX1084" s="39"/>
      <c r="EY1084" s="39"/>
      <c r="EZ1084" s="39"/>
      <c r="FA1084" s="39"/>
      <c r="FB1084" s="39"/>
      <c r="FC1084" s="39"/>
      <c r="FD1084" s="39"/>
      <c r="FE1084" s="39"/>
      <c r="FF1084" s="39"/>
      <c r="FG1084" s="39"/>
      <c r="FH1084" s="39"/>
      <c r="FI1084" s="39"/>
      <c r="FJ1084" s="39"/>
      <c r="FK1084" s="39"/>
      <c r="FL1084" s="39"/>
      <c r="FM1084" s="39"/>
      <c r="FN1084" s="39"/>
      <c r="FO1084" s="39"/>
      <c r="FP1084" s="39"/>
      <c r="FQ1084" s="39"/>
      <c r="FR1084" s="39"/>
      <c r="FS1084" s="39"/>
      <c r="FT1084" s="39"/>
      <c r="FU1084" s="39"/>
      <c r="FV1084" s="39"/>
      <c r="FW1084" s="39"/>
      <c r="FX1084" s="39"/>
      <c r="FY1084" s="39"/>
      <c r="FZ1084" s="39"/>
      <c r="GA1084" s="39"/>
      <c r="GB1084" s="39"/>
      <c r="GC1084" s="39"/>
      <c r="GD1084" s="39"/>
      <c r="GE1084" s="39"/>
      <c r="GF1084" s="39"/>
      <c r="GG1084" s="39"/>
      <c r="GH1084" s="39"/>
      <c r="GI1084" s="39"/>
      <c r="GJ1084" s="39"/>
      <c r="GK1084" s="39"/>
      <c r="GL1084" s="39"/>
      <c r="GM1084" s="39"/>
      <c r="GN1084" s="39"/>
      <c r="GO1084" s="39"/>
      <c r="GP1084" s="39"/>
      <c r="GQ1084" s="39"/>
      <c r="GR1084" s="39"/>
      <c r="GS1084" s="39"/>
      <c r="GT1084" s="39"/>
      <c r="GU1084" s="39"/>
      <c r="GV1084" s="39"/>
      <c r="GW1084" s="39"/>
      <c r="GX1084" s="39"/>
      <c r="GY1084" s="39"/>
      <c r="GZ1084" s="39"/>
      <c r="HA1084" s="39"/>
      <c r="HB1084" s="39"/>
      <c r="HC1084" s="39"/>
      <c r="HD1084" s="39"/>
      <c r="HE1084" s="39"/>
      <c r="HF1084" s="39"/>
      <c r="HG1084" s="39"/>
      <c r="HH1084" s="39"/>
      <c r="HI1084" s="39"/>
      <c r="HJ1084" s="39"/>
      <c r="HK1084" s="39"/>
      <c r="HL1084" s="39"/>
      <c r="HM1084" s="39"/>
      <c r="HN1084" s="39"/>
      <c r="HO1084" s="39"/>
      <c r="HP1084" s="39"/>
      <c r="HQ1084" s="39"/>
      <c r="HR1084" s="39"/>
      <c r="HS1084" s="39"/>
      <c r="HT1084" s="39"/>
      <c r="HU1084" s="39"/>
      <c r="HV1084" s="39"/>
      <c r="HW1084" s="39"/>
      <c r="HX1084" s="39"/>
      <c r="HY1084" s="39"/>
      <c r="HZ1084" s="39"/>
      <c r="IA1084" s="39"/>
      <c r="IB1084" s="44"/>
      <c r="IC1084" s="40"/>
      <c r="ID1084" s="40"/>
      <c r="IE1084" s="40"/>
      <c r="IF1084" s="40"/>
      <c r="IG1084" s="40"/>
      <c r="IH1084" s="40"/>
      <c r="II1084" s="40"/>
      <c r="IJ1084" s="40"/>
      <c r="IK1084" s="40"/>
      <c r="IL1084" s="40"/>
      <c r="IM1084" s="40"/>
      <c r="IN1084" s="40"/>
      <c r="IO1084" s="40"/>
      <c r="IP1084" s="40"/>
      <c r="IQ1084" s="40"/>
      <c r="IR1084" s="40"/>
      <c r="IS1084" s="40"/>
      <c r="IT1084" s="40"/>
      <c r="IU1084" s="40"/>
      <c r="IV1084" s="40"/>
    </row>
    <row r="1085" spans="2:256" s="33" customFormat="1" ht="31.5" x14ac:dyDescent="0.25">
      <c r="B1085" s="177"/>
      <c r="C1085" s="94">
        <v>449</v>
      </c>
      <c r="D1085" s="80" t="s">
        <v>3286</v>
      </c>
      <c r="E1085" s="42" t="s">
        <v>1757</v>
      </c>
      <c r="F1085" s="95" t="s">
        <v>1474</v>
      </c>
      <c r="G1085" s="80" t="s">
        <v>4005</v>
      </c>
      <c r="H1085" s="80" t="s">
        <v>4006</v>
      </c>
      <c r="I1085" s="133">
        <v>288000</v>
      </c>
      <c r="J1085" s="38"/>
      <c r="K1085" s="35" t="s">
        <v>3590</v>
      </c>
      <c r="L1085" s="39"/>
      <c r="M1085" s="39"/>
      <c r="N1085" s="39"/>
      <c r="O1085" s="39"/>
      <c r="P1085" s="39"/>
      <c r="Q1085" s="39"/>
      <c r="R1085" s="39"/>
      <c r="S1085" s="39"/>
      <c r="T1085" s="39"/>
      <c r="U1085" s="39"/>
      <c r="V1085" s="39"/>
      <c r="W1085" s="39"/>
      <c r="X1085" s="39"/>
      <c r="Y1085" s="39"/>
      <c r="Z1085" s="39"/>
      <c r="AA1085" s="39"/>
      <c r="AB1085" s="39"/>
      <c r="AC1085" s="39"/>
      <c r="AD1085" s="39"/>
      <c r="AE1085" s="39"/>
      <c r="AF1085" s="39"/>
      <c r="AG1085" s="39"/>
      <c r="AH1085" s="39"/>
      <c r="AI1085" s="39"/>
      <c r="AJ1085" s="39"/>
      <c r="AK1085" s="39"/>
      <c r="AL1085" s="39"/>
      <c r="AM1085" s="39"/>
      <c r="AN1085" s="39"/>
      <c r="AO1085" s="39"/>
      <c r="AP1085" s="39"/>
      <c r="AQ1085" s="39"/>
      <c r="AR1085" s="39"/>
      <c r="AS1085" s="39"/>
      <c r="AT1085" s="39"/>
      <c r="AU1085" s="39"/>
      <c r="AV1085" s="39"/>
      <c r="AW1085" s="39"/>
      <c r="AX1085" s="39"/>
      <c r="AY1085" s="39"/>
      <c r="AZ1085" s="39"/>
      <c r="BA1085" s="39"/>
      <c r="BB1085" s="39"/>
      <c r="BC1085" s="39"/>
      <c r="BD1085" s="39"/>
      <c r="BE1085" s="39"/>
      <c r="BF1085" s="39"/>
      <c r="BG1085" s="39"/>
      <c r="BH1085" s="39"/>
      <c r="BI1085" s="39"/>
      <c r="BJ1085" s="39"/>
      <c r="BK1085" s="39"/>
      <c r="BL1085" s="39"/>
      <c r="BM1085" s="39"/>
      <c r="BN1085" s="39"/>
      <c r="BO1085" s="39"/>
      <c r="BP1085" s="39"/>
      <c r="BQ1085" s="39"/>
      <c r="BR1085" s="39"/>
      <c r="BS1085" s="39"/>
      <c r="BT1085" s="39"/>
      <c r="BU1085" s="39"/>
      <c r="BV1085" s="39"/>
      <c r="BW1085" s="39"/>
      <c r="BX1085" s="39"/>
      <c r="BY1085" s="39"/>
      <c r="BZ1085" s="39"/>
      <c r="CA1085" s="39"/>
      <c r="CB1085" s="39"/>
      <c r="CC1085" s="39"/>
      <c r="CD1085" s="39"/>
      <c r="CE1085" s="39"/>
      <c r="CF1085" s="39"/>
      <c r="CG1085" s="39"/>
      <c r="CH1085" s="39"/>
      <c r="CI1085" s="39"/>
      <c r="CJ1085" s="39"/>
      <c r="CK1085" s="39"/>
      <c r="CL1085" s="39"/>
      <c r="CM1085" s="39"/>
      <c r="CN1085" s="39"/>
      <c r="CO1085" s="39"/>
      <c r="CP1085" s="39"/>
      <c r="CQ1085" s="39"/>
      <c r="CR1085" s="39"/>
      <c r="CS1085" s="39"/>
      <c r="CT1085" s="39"/>
      <c r="CU1085" s="39"/>
      <c r="CV1085" s="39"/>
      <c r="CW1085" s="39"/>
      <c r="CX1085" s="39"/>
      <c r="CY1085" s="39"/>
      <c r="CZ1085" s="39"/>
      <c r="DA1085" s="39"/>
      <c r="DB1085" s="39"/>
      <c r="DC1085" s="39"/>
      <c r="DD1085" s="39"/>
      <c r="DE1085" s="39"/>
      <c r="DF1085" s="39"/>
      <c r="DG1085" s="39"/>
      <c r="DH1085" s="39"/>
      <c r="DI1085" s="39"/>
      <c r="DJ1085" s="39"/>
      <c r="DK1085" s="39"/>
      <c r="DL1085" s="39"/>
      <c r="DM1085" s="39"/>
      <c r="DN1085" s="39"/>
      <c r="DO1085" s="39"/>
      <c r="DP1085" s="39"/>
      <c r="DQ1085" s="39"/>
      <c r="DR1085" s="39"/>
      <c r="DS1085" s="39"/>
      <c r="DT1085" s="39"/>
      <c r="DU1085" s="39"/>
      <c r="DV1085" s="39"/>
      <c r="DW1085" s="39"/>
      <c r="DX1085" s="39"/>
      <c r="DY1085" s="39"/>
      <c r="DZ1085" s="39"/>
      <c r="EA1085" s="39"/>
      <c r="EB1085" s="39"/>
      <c r="EC1085" s="39"/>
      <c r="ED1085" s="39"/>
      <c r="EE1085" s="39"/>
      <c r="EF1085" s="39"/>
      <c r="EG1085" s="39"/>
      <c r="EH1085" s="39"/>
      <c r="EI1085" s="39"/>
      <c r="EJ1085" s="39"/>
      <c r="EK1085" s="39"/>
      <c r="EL1085" s="39"/>
      <c r="EM1085" s="39"/>
      <c r="EN1085" s="39"/>
      <c r="EO1085" s="39"/>
      <c r="EP1085" s="39"/>
      <c r="EQ1085" s="39"/>
      <c r="ER1085" s="39"/>
      <c r="ES1085" s="39"/>
      <c r="ET1085" s="39"/>
      <c r="EU1085" s="39"/>
      <c r="EV1085" s="39"/>
      <c r="EW1085" s="39"/>
      <c r="EX1085" s="39"/>
      <c r="EY1085" s="39"/>
      <c r="EZ1085" s="39"/>
      <c r="FA1085" s="39"/>
      <c r="FB1085" s="39"/>
      <c r="FC1085" s="39"/>
      <c r="FD1085" s="39"/>
      <c r="FE1085" s="39"/>
      <c r="FF1085" s="39"/>
      <c r="FG1085" s="39"/>
      <c r="FH1085" s="39"/>
      <c r="FI1085" s="39"/>
      <c r="FJ1085" s="39"/>
      <c r="FK1085" s="39"/>
      <c r="FL1085" s="39"/>
      <c r="FM1085" s="39"/>
      <c r="FN1085" s="39"/>
      <c r="FO1085" s="39"/>
      <c r="FP1085" s="39"/>
      <c r="FQ1085" s="39"/>
      <c r="FR1085" s="39"/>
      <c r="FS1085" s="39"/>
      <c r="FT1085" s="39"/>
      <c r="FU1085" s="39"/>
      <c r="FV1085" s="39"/>
      <c r="FW1085" s="39"/>
      <c r="FX1085" s="39"/>
      <c r="FY1085" s="39"/>
      <c r="FZ1085" s="39"/>
      <c r="GA1085" s="39"/>
      <c r="GB1085" s="39"/>
      <c r="GC1085" s="39"/>
      <c r="GD1085" s="39"/>
      <c r="GE1085" s="39"/>
      <c r="GF1085" s="39"/>
      <c r="GG1085" s="39"/>
      <c r="GH1085" s="39"/>
      <c r="GI1085" s="39"/>
      <c r="GJ1085" s="39"/>
      <c r="GK1085" s="39"/>
      <c r="GL1085" s="39"/>
      <c r="GM1085" s="39"/>
      <c r="GN1085" s="39"/>
      <c r="GO1085" s="39"/>
      <c r="GP1085" s="39"/>
      <c r="GQ1085" s="39"/>
      <c r="GR1085" s="39"/>
      <c r="GS1085" s="39"/>
      <c r="GT1085" s="39"/>
      <c r="GU1085" s="39"/>
      <c r="GV1085" s="39"/>
      <c r="GW1085" s="39"/>
      <c r="GX1085" s="39"/>
      <c r="GY1085" s="39"/>
      <c r="GZ1085" s="39"/>
      <c r="HA1085" s="39"/>
      <c r="HB1085" s="39"/>
      <c r="HC1085" s="39"/>
      <c r="HD1085" s="39"/>
      <c r="HE1085" s="39"/>
      <c r="HF1085" s="39"/>
      <c r="HG1085" s="39"/>
      <c r="HH1085" s="39"/>
      <c r="HI1085" s="39"/>
      <c r="HJ1085" s="39"/>
      <c r="HK1085" s="39"/>
      <c r="HL1085" s="39"/>
      <c r="HM1085" s="39"/>
      <c r="HN1085" s="39"/>
      <c r="HO1085" s="39"/>
      <c r="HP1085" s="39"/>
      <c r="HQ1085" s="39"/>
      <c r="HR1085" s="39"/>
      <c r="HS1085" s="39"/>
      <c r="HT1085" s="39"/>
      <c r="HU1085" s="39"/>
      <c r="HV1085" s="39"/>
      <c r="HW1085" s="39"/>
      <c r="HX1085" s="39"/>
      <c r="HY1085" s="39"/>
      <c r="HZ1085" s="39"/>
      <c r="IA1085" s="39"/>
      <c r="IB1085" s="44"/>
      <c r="IC1085" s="40"/>
      <c r="ID1085" s="40"/>
      <c r="IE1085" s="40"/>
      <c r="IF1085" s="40"/>
      <c r="IG1085" s="40"/>
      <c r="IH1085" s="40"/>
      <c r="II1085" s="40"/>
      <c r="IJ1085" s="40"/>
      <c r="IK1085" s="40"/>
      <c r="IL1085" s="40"/>
      <c r="IM1085" s="40"/>
      <c r="IN1085" s="40"/>
      <c r="IO1085" s="40"/>
      <c r="IP1085" s="40"/>
      <c r="IQ1085" s="40"/>
      <c r="IR1085" s="40"/>
      <c r="IS1085" s="40"/>
      <c r="IT1085" s="40"/>
      <c r="IU1085" s="40"/>
      <c r="IV1085" s="40"/>
    </row>
    <row r="1086" spans="2:256" s="33" customFormat="1" ht="31.5" x14ac:dyDescent="0.25">
      <c r="B1086" s="177"/>
      <c r="C1086" s="94">
        <v>450</v>
      </c>
      <c r="D1086" s="80" t="s">
        <v>3286</v>
      </c>
      <c r="E1086" s="42" t="s">
        <v>1757</v>
      </c>
      <c r="F1086" s="95" t="s">
        <v>1475</v>
      </c>
      <c r="G1086" s="80" t="s">
        <v>4007</v>
      </c>
      <c r="H1086" s="80" t="s">
        <v>4008</v>
      </c>
      <c r="I1086" s="133">
        <v>26000</v>
      </c>
      <c r="J1086" s="38"/>
      <c r="K1086" s="35" t="s">
        <v>3591</v>
      </c>
      <c r="L1086" s="39"/>
      <c r="M1086" s="39"/>
      <c r="N1086" s="39"/>
      <c r="O1086" s="39"/>
      <c r="P1086" s="39"/>
      <c r="Q1086" s="39"/>
      <c r="R1086" s="39"/>
      <c r="S1086" s="39"/>
      <c r="T1086" s="39"/>
      <c r="U1086" s="39"/>
      <c r="V1086" s="39"/>
      <c r="W1086" s="39"/>
      <c r="X1086" s="39"/>
      <c r="Y1086" s="39"/>
      <c r="Z1086" s="39"/>
      <c r="AA1086" s="39"/>
      <c r="AB1086" s="39"/>
      <c r="AC1086" s="39"/>
      <c r="AD1086" s="39"/>
      <c r="AE1086" s="39"/>
      <c r="AF1086" s="39"/>
      <c r="AG1086" s="39"/>
      <c r="AH1086" s="39"/>
      <c r="AI1086" s="39"/>
      <c r="AJ1086" s="39"/>
      <c r="AK1086" s="39"/>
      <c r="AL1086" s="39"/>
      <c r="AM1086" s="39"/>
      <c r="AN1086" s="39"/>
      <c r="AO1086" s="39"/>
      <c r="AP1086" s="39"/>
      <c r="AQ1086" s="39"/>
      <c r="AR1086" s="39"/>
      <c r="AS1086" s="39"/>
      <c r="AT1086" s="39"/>
      <c r="AU1086" s="39"/>
      <c r="AV1086" s="39"/>
      <c r="AW1086" s="39"/>
      <c r="AX1086" s="39"/>
      <c r="AY1086" s="39"/>
      <c r="AZ1086" s="39"/>
      <c r="BA1086" s="39"/>
      <c r="BB1086" s="39"/>
      <c r="BC1086" s="39"/>
      <c r="BD1086" s="39"/>
      <c r="BE1086" s="39"/>
      <c r="BF1086" s="39"/>
      <c r="BG1086" s="39"/>
      <c r="BH1086" s="39"/>
      <c r="BI1086" s="39"/>
      <c r="BJ1086" s="39"/>
      <c r="BK1086" s="39"/>
      <c r="BL1086" s="39"/>
      <c r="BM1086" s="39"/>
      <c r="BN1086" s="39"/>
      <c r="BO1086" s="39"/>
      <c r="BP1086" s="39"/>
      <c r="BQ1086" s="39"/>
      <c r="BR1086" s="39"/>
      <c r="BS1086" s="39"/>
      <c r="BT1086" s="39"/>
      <c r="BU1086" s="39"/>
      <c r="BV1086" s="39"/>
      <c r="BW1086" s="39"/>
      <c r="BX1086" s="39"/>
      <c r="BY1086" s="39"/>
      <c r="BZ1086" s="39"/>
      <c r="CA1086" s="39"/>
      <c r="CB1086" s="39"/>
      <c r="CC1086" s="39"/>
      <c r="CD1086" s="39"/>
      <c r="CE1086" s="39"/>
      <c r="CF1086" s="39"/>
      <c r="CG1086" s="39"/>
      <c r="CH1086" s="39"/>
      <c r="CI1086" s="39"/>
      <c r="CJ1086" s="39"/>
      <c r="CK1086" s="39"/>
      <c r="CL1086" s="39"/>
      <c r="CM1086" s="39"/>
      <c r="CN1086" s="39"/>
      <c r="CO1086" s="39"/>
      <c r="CP1086" s="39"/>
      <c r="CQ1086" s="39"/>
      <c r="CR1086" s="39"/>
      <c r="CS1086" s="39"/>
      <c r="CT1086" s="39"/>
      <c r="CU1086" s="39"/>
      <c r="CV1086" s="39"/>
      <c r="CW1086" s="39"/>
      <c r="CX1086" s="39"/>
      <c r="CY1086" s="39"/>
      <c r="CZ1086" s="39"/>
      <c r="DA1086" s="39"/>
      <c r="DB1086" s="39"/>
      <c r="DC1086" s="39"/>
      <c r="DD1086" s="39"/>
      <c r="DE1086" s="39"/>
      <c r="DF1086" s="39"/>
      <c r="DG1086" s="39"/>
      <c r="DH1086" s="39"/>
      <c r="DI1086" s="39"/>
      <c r="DJ1086" s="39"/>
      <c r="DK1086" s="39"/>
      <c r="DL1086" s="39"/>
      <c r="DM1086" s="39"/>
      <c r="DN1086" s="39"/>
      <c r="DO1086" s="39"/>
      <c r="DP1086" s="39"/>
      <c r="DQ1086" s="39"/>
      <c r="DR1086" s="39"/>
      <c r="DS1086" s="39"/>
      <c r="DT1086" s="39"/>
      <c r="DU1086" s="39"/>
      <c r="DV1086" s="39"/>
      <c r="DW1086" s="39"/>
      <c r="DX1086" s="39"/>
      <c r="DY1086" s="39"/>
      <c r="DZ1086" s="39"/>
      <c r="EA1086" s="39"/>
      <c r="EB1086" s="39"/>
      <c r="EC1086" s="39"/>
      <c r="ED1086" s="39"/>
      <c r="EE1086" s="39"/>
      <c r="EF1086" s="39"/>
      <c r="EG1086" s="39"/>
      <c r="EH1086" s="39"/>
      <c r="EI1086" s="39"/>
      <c r="EJ1086" s="39"/>
      <c r="EK1086" s="39"/>
      <c r="EL1086" s="39"/>
      <c r="EM1086" s="39"/>
      <c r="EN1086" s="39"/>
      <c r="EO1086" s="39"/>
      <c r="EP1086" s="39"/>
      <c r="EQ1086" s="39"/>
      <c r="ER1086" s="39"/>
      <c r="ES1086" s="39"/>
      <c r="ET1086" s="39"/>
      <c r="EU1086" s="39"/>
      <c r="EV1086" s="39"/>
      <c r="EW1086" s="39"/>
      <c r="EX1086" s="39"/>
      <c r="EY1086" s="39"/>
      <c r="EZ1086" s="39"/>
      <c r="FA1086" s="39"/>
      <c r="FB1086" s="39"/>
      <c r="FC1086" s="39"/>
      <c r="FD1086" s="39"/>
      <c r="FE1086" s="39"/>
      <c r="FF1086" s="39"/>
      <c r="FG1086" s="39"/>
      <c r="FH1086" s="39"/>
      <c r="FI1086" s="39"/>
      <c r="FJ1086" s="39"/>
      <c r="FK1086" s="39"/>
      <c r="FL1086" s="39"/>
      <c r="FM1086" s="39"/>
      <c r="FN1086" s="39"/>
      <c r="FO1086" s="39"/>
      <c r="FP1086" s="39"/>
      <c r="FQ1086" s="39"/>
      <c r="FR1086" s="39"/>
      <c r="FS1086" s="39"/>
      <c r="FT1086" s="39"/>
      <c r="FU1086" s="39"/>
      <c r="FV1086" s="39"/>
      <c r="FW1086" s="39"/>
      <c r="FX1086" s="39"/>
      <c r="FY1086" s="39"/>
      <c r="FZ1086" s="39"/>
      <c r="GA1086" s="39"/>
      <c r="GB1086" s="39"/>
      <c r="GC1086" s="39"/>
      <c r="GD1086" s="39"/>
      <c r="GE1086" s="39"/>
      <c r="GF1086" s="39"/>
      <c r="GG1086" s="39"/>
      <c r="GH1086" s="39"/>
      <c r="GI1086" s="39"/>
      <c r="GJ1086" s="39"/>
      <c r="GK1086" s="39"/>
      <c r="GL1086" s="39"/>
      <c r="GM1086" s="39"/>
      <c r="GN1086" s="39"/>
      <c r="GO1086" s="39"/>
      <c r="GP1086" s="39"/>
      <c r="GQ1086" s="39"/>
      <c r="GR1086" s="39"/>
      <c r="GS1086" s="39"/>
      <c r="GT1086" s="39"/>
      <c r="GU1086" s="39"/>
      <c r="GV1086" s="39"/>
      <c r="GW1086" s="39"/>
      <c r="GX1086" s="39"/>
      <c r="GY1086" s="39"/>
      <c r="GZ1086" s="39"/>
      <c r="HA1086" s="39"/>
      <c r="HB1086" s="39"/>
      <c r="HC1086" s="39"/>
      <c r="HD1086" s="39"/>
      <c r="HE1086" s="39"/>
      <c r="HF1086" s="39"/>
      <c r="HG1086" s="39"/>
      <c r="HH1086" s="39"/>
      <c r="HI1086" s="39"/>
      <c r="HJ1086" s="39"/>
      <c r="HK1086" s="39"/>
      <c r="HL1086" s="39"/>
      <c r="HM1086" s="39"/>
      <c r="HN1086" s="39"/>
      <c r="HO1086" s="39"/>
      <c r="HP1086" s="39"/>
      <c r="HQ1086" s="39"/>
      <c r="HR1086" s="39"/>
      <c r="HS1086" s="39"/>
      <c r="HT1086" s="39"/>
      <c r="HU1086" s="39"/>
      <c r="HV1086" s="39"/>
      <c r="HW1086" s="39"/>
      <c r="HX1086" s="39"/>
      <c r="HY1086" s="39"/>
      <c r="HZ1086" s="39"/>
      <c r="IA1086" s="39"/>
      <c r="IB1086" s="44"/>
      <c r="IC1086" s="40"/>
      <c r="ID1086" s="40"/>
      <c r="IE1086" s="40"/>
      <c r="IF1086" s="40"/>
      <c r="IG1086" s="40"/>
      <c r="IH1086" s="40"/>
      <c r="II1086" s="40"/>
      <c r="IJ1086" s="40"/>
      <c r="IK1086" s="40"/>
      <c r="IL1086" s="40"/>
      <c r="IM1086" s="40"/>
      <c r="IN1086" s="40"/>
      <c r="IO1086" s="40"/>
      <c r="IP1086" s="40"/>
      <c r="IQ1086" s="40"/>
      <c r="IR1086" s="40"/>
      <c r="IS1086" s="40"/>
      <c r="IT1086" s="40"/>
      <c r="IU1086" s="40"/>
      <c r="IV1086" s="40"/>
    </row>
    <row r="1087" spans="2:256" s="33" customFormat="1" ht="31.5" x14ac:dyDescent="0.25">
      <c r="B1087" s="177"/>
      <c r="C1087" s="94">
        <v>451</v>
      </c>
      <c r="D1087" s="80" t="s">
        <v>4244</v>
      </c>
      <c r="E1087" s="42" t="s">
        <v>1757</v>
      </c>
      <c r="F1087" s="95" t="s">
        <v>1476</v>
      </c>
      <c r="G1087" s="80" t="s">
        <v>3854</v>
      </c>
      <c r="H1087" s="80" t="s">
        <v>3855</v>
      </c>
      <c r="I1087" s="133">
        <v>124000</v>
      </c>
      <c r="J1087" s="38"/>
      <c r="K1087" s="35" t="s">
        <v>3592</v>
      </c>
      <c r="L1087" s="39"/>
      <c r="M1087" s="39"/>
      <c r="N1087" s="39"/>
      <c r="O1087" s="39"/>
      <c r="P1087" s="39"/>
      <c r="Q1087" s="39"/>
      <c r="R1087" s="39"/>
      <c r="S1087" s="39"/>
      <c r="T1087" s="39"/>
      <c r="U1087" s="39"/>
      <c r="V1087" s="39"/>
      <c r="W1087" s="39"/>
      <c r="X1087" s="39"/>
      <c r="Y1087" s="39"/>
      <c r="Z1087" s="39"/>
      <c r="AA1087" s="39"/>
      <c r="AB1087" s="39"/>
      <c r="AC1087" s="39"/>
      <c r="AD1087" s="39"/>
      <c r="AE1087" s="39"/>
      <c r="AF1087" s="39"/>
      <c r="AG1087" s="39"/>
      <c r="AH1087" s="39"/>
      <c r="AI1087" s="39"/>
      <c r="AJ1087" s="39"/>
      <c r="AK1087" s="39"/>
      <c r="AL1087" s="39"/>
      <c r="AM1087" s="39"/>
      <c r="AN1087" s="39"/>
      <c r="AO1087" s="39"/>
      <c r="AP1087" s="39"/>
      <c r="AQ1087" s="39"/>
      <c r="AR1087" s="39"/>
      <c r="AS1087" s="39"/>
      <c r="AT1087" s="39"/>
      <c r="AU1087" s="39"/>
      <c r="AV1087" s="39"/>
      <c r="AW1087" s="39"/>
      <c r="AX1087" s="39"/>
      <c r="AY1087" s="39"/>
      <c r="AZ1087" s="39"/>
      <c r="BA1087" s="39"/>
      <c r="BB1087" s="39"/>
      <c r="BC1087" s="39"/>
      <c r="BD1087" s="39"/>
      <c r="BE1087" s="39"/>
      <c r="BF1087" s="39"/>
      <c r="BG1087" s="39"/>
      <c r="BH1087" s="39"/>
      <c r="BI1087" s="39"/>
      <c r="BJ1087" s="39"/>
      <c r="BK1087" s="39"/>
      <c r="BL1087" s="39"/>
      <c r="BM1087" s="39"/>
      <c r="BN1087" s="39"/>
      <c r="BO1087" s="39"/>
      <c r="BP1087" s="39"/>
      <c r="BQ1087" s="39"/>
      <c r="BR1087" s="39"/>
      <c r="BS1087" s="39"/>
      <c r="BT1087" s="39"/>
      <c r="BU1087" s="39"/>
      <c r="BV1087" s="39"/>
      <c r="BW1087" s="39"/>
      <c r="BX1087" s="39"/>
      <c r="BY1087" s="39"/>
      <c r="BZ1087" s="39"/>
      <c r="CA1087" s="39"/>
      <c r="CB1087" s="39"/>
      <c r="CC1087" s="39"/>
      <c r="CD1087" s="39"/>
      <c r="CE1087" s="39"/>
      <c r="CF1087" s="39"/>
      <c r="CG1087" s="39"/>
      <c r="CH1087" s="39"/>
      <c r="CI1087" s="39"/>
      <c r="CJ1087" s="39"/>
      <c r="CK1087" s="39"/>
      <c r="CL1087" s="39"/>
      <c r="CM1087" s="39"/>
      <c r="CN1087" s="39"/>
      <c r="CO1087" s="39"/>
      <c r="CP1087" s="39"/>
      <c r="CQ1087" s="39"/>
      <c r="CR1087" s="39"/>
      <c r="CS1087" s="39"/>
      <c r="CT1087" s="39"/>
      <c r="CU1087" s="39"/>
      <c r="CV1087" s="39"/>
      <c r="CW1087" s="39"/>
      <c r="CX1087" s="39"/>
      <c r="CY1087" s="39"/>
      <c r="CZ1087" s="39"/>
      <c r="DA1087" s="39"/>
      <c r="DB1087" s="39"/>
      <c r="DC1087" s="39"/>
      <c r="DD1087" s="39"/>
      <c r="DE1087" s="39"/>
      <c r="DF1087" s="39"/>
      <c r="DG1087" s="39"/>
      <c r="DH1087" s="39"/>
      <c r="DI1087" s="39"/>
      <c r="DJ1087" s="39"/>
      <c r="DK1087" s="39"/>
      <c r="DL1087" s="39"/>
      <c r="DM1087" s="39"/>
      <c r="DN1087" s="39"/>
      <c r="DO1087" s="39"/>
      <c r="DP1087" s="39"/>
      <c r="DQ1087" s="39"/>
      <c r="DR1087" s="39"/>
      <c r="DS1087" s="39"/>
      <c r="DT1087" s="39"/>
      <c r="DU1087" s="39"/>
      <c r="DV1087" s="39"/>
      <c r="DW1087" s="39"/>
      <c r="DX1087" s="39"/>
      <c r="DY1087" s="39"/>
      <c r="DZ1087" s="39"/>
      <c r="EA1087" s="39"/>
      <c r="EB1087" s="39"/>
      <c r="EC1087" s="39"/>
      <c r="ED1087" s="39"/>
      <c r="EE1087" s="39"/>
      <c r="EF1087" s="39"/>
      <c r="EG1087" s="39"/>
      <c r="EH1087" s="39"/>
      <c r="EI1087" s="39"/>
      <c r="EJ1087" s="39"/>
      <c r="EK1087" s="39"/>
      <c r="EL1087" s="39"/>
      <c r="EM1087" s="39"/>
      <c r="EN1087" s="39"/>
      <c r="EO1087" s="39"/>
      <c r="EP1087" s="39"/>
      <c r="EQ1087" s="39"/>
      <c r="ER1087" s="39"/>
      <c r="ES1087" s="39"/>
      <c r="ET1087" s="39"/>
      <c r="EU1087" s="39"/>
      <c r="EV1087" s="39"/>
      <c r="EW1087" s="39"/>
      <c r="EX1087" s="39"/>
      <c r="EY1087" s="39"/>
      <c r="EZ1087" s="39"/>
      <c r="FA1087" s="39"/>
      <c r="FB1087" s="39"/>
      <c r="FC1087" s="39"/>
      <c r="FD1087" s="39"/>
      <c r="FE1087" s="39"/>
      <c r="FF1087" s="39"/>
      <c r="FG1087" s="39"/>
      <c r="FH1087" s="39"/>
      <c r="FI1087" s="39"/>
      <c r="FJ1087" s="39"/>
      <c r="FK1087" s="39"/>
      <c r="FL1087" s="39"/>
      <c r="FM1087" s="39"/>
      <c r="FN1087" s="39"/>
      <c r="FO1087" s="39"/>
      <c r="FP1087" s="39"/>
      <c r="FQ1087" s="39"/>
      <c r="FR1087" s="39"/>
      <c r="FS1087" s="39"/>
      <c r="FT1087" s="39"/>
      <c r="FU1087" s="39"/>
      <c r="FV1087" s="39"/>
      <c r="FW1087" s="39"/>
      <c r="FX1087" s="39"/>
      <c r="FY1087" s="39"/>
      <c r="FZ1087" s="39"/>
      <c r="GA1087" s="39"/>
      <c r="GB1087" s="39"/>
      <c r="GC1087" s="39"/>
      <c r="GD1087" s="39"/>
      <c r="GE1087" s="39"/>
      <c r="GF1087" s="39"/>
      <c r="GG1087" s="39"/>
      <c r="GH1087" s="39"/>
      <c r="GI1087" s="39"/>
      <c r="GJ1087" s="39"/>
      <c r="GK1087" s="39"/>
      <c r="GL1087" s="39"/>
      <c r="GM1087" s="39"/>
      <c r="GN1087" s="39"/>
      <c r="GO1087" s="39"/>
      <c r="GP1087" s="39"/>
      <c r="GQ1087" s="39"/>
      <c r="GR1087" s="39"/>
      <c r="GS1087" s="39"/>
      <c r="GT1087" s="39"/>
      <c r="GU1087" s="39"/>
      <c r="GV1087" s="39"/>
      <c r="GW1087" s="39"/>
      <c r="GX1087" s="39"/>
      <c r="GY1087" s="39"/>
      <c r="GZ1087" s="39"/>
      <c r="HA1087" s="39"/>
      <c r="HB1087" s="39"/>
      <c r="HC1087" s="39"/>
      <c r="HD1087" s="39"/>
      <c r="HE1087" s="39"/>
      <c r="HF1087" s="39"/>
      <c r="HG1087" s="39"/>
      <c r="HH1087" s="39"/>
      <c r="HI1087" s="39"/>
      <c r="HJ1087" s="39"/>
      <c r="HK1087" s="39"/>
      <c r="HL1087" s="39"/>
      <c r="HM1087" s="39"/>
      <c r="HN1087" s="39"/>
      <c r="HO1087" s="39"/>
      <c r="HP1087" s="39"/>
      <c r="HQ1087" s="39"/>
      <c r="HR1087" s="39"/>
      <c r="HS1087" s="39"/>
      <c r="HT1087" s="39"/>
      <c r="HU1087" s="39"/>
      <c r="HV1087" s="39"/>
      <c r="HW1087" s="39"/>
      <c r="HX1087" s="39"/>
      <c r="HY1087" s="39"/>
      <c r="HZ1087" s="39"/>
      <c r="IA1087" s="39"/>
      <c r="IB1087" s="44"/>
      <c r="IC1087" s="40"/>
      <c r="ID1087" s="40"/>
      <c r="IE1087" s="40"/>
      <c r="IF1087" s="40"/>
      <c r="IG1087" s="40"/>
      <c r="IH1087" s="40"/>
      <c r="II1087" s="40"/>
      <c r="IJ1087" s="40"/>
      <c r="IK1087" s="40"/>
      <c r="IL1087" s="40"/>
      <c r="IM1087" s="40"/>
      <c r="IN1087" s="40"/>
      <c r="IO1087" s="40"/>
      <c r="IP1087" s="40"/>
      <c r="IQ1087" s="40"/>
      <c r="IR1087" s="40"/>
      <c r="IS1087" s="40"/>
      <c r="IT1087" s="40"/>
      <c r="IU1087" s="40"/>
      <c r="IV1087" s="40"/>
    </row>
    <row r="1088" spans="2:256" s="33" customFormat="1" ht="47.25" x14ac:dyDescent="0.25">
      <c r="B1088" s="177"/>
      <c r="C1088" s="94">
        <v>452</v>
      </c>
      <c r="D1088" s="80" t="s">
        <v>3286</v>
      </c>
      <c r="E1088" s="42" t="s">
        <v>1757</v>
      </c>
      <c r="F1088" s="95" t="s">
        <v>1477</v>
      </c>
      <c r="G1088" s="80" t="s">
        <v>4009</v>
      </c>
      <c r="H1088" s="43" t="s">
        <v>3974</v>
      </c>
      <c r="I1088" s="133">
        <v>44600</v>
      </c>
      <c r="J1088" s="38"/>
      <c r="K1088" s="35" t="s">
        <v>3593</v>
      </c>
      <c r="L1088" s="39"/>
      <c r="M1088" s="39"/>
      <c r="N1088" s="39"/>
      <c r="O1088" s="39"/>
      <c r="P1088" s="39"/>
      <c r="Q1088" s="39"/>
      <c r="R1088" s="39"/>
      <c r="S1088" s="39"/>
      <c r="T1088" s="39"/>
      <c r="U1088" s="39"/>
      <c r="V1088" s="39"/>
      <c r="W1088" s="39"/>
      <c r="X1088" s="39"/>
      <c r="Y1088" s="39"/>
      <c r="Z1088" s="39"/>
      <c r="AA1088" s="39"/>
      <c r="AB1088" s="39"/>
      <c r="AC1088" s="39"/>
      <c r="AD1088" s="39"/>
      <c r="AE1088" s="39"/>
      <c r="AF1088" s="39"/>
      <c r="AG1088" s="39"/>
      <c r="AH1088" s="39"/>
      <c r="AI1088" s="39"/>
      <c r="AJ1088" s="39"/>
      <c r="AK1088" s="39"/>
      <c r="AL1088" s="39"/>
      <c r="AM1088" s="39"/>
      <c r="AN1088" s="39"/>
      <c r="AO1088" s="39"/>
      <c r="AP1088" s="39"/>
      <c r="AQ1088" s="39"/>
      <c r="AR1088" s="39"/>
      <c r="AS1088" s="39"/>
      <c r="AT1088" s="39"/>
      <c r="AU1088" s="39"/>
      <c r="AV1088" s="39"/>
      <c r="AW1088" s="39"/>
      <c r="AX1088" s="39"/>
      <c r="AY1088" s="39"/>
      <c r="AZ1088" s="39"/>
      <c r="BA1088" s="39"/>
      <c r="BB1088" s="39"/>
      <c r="BC1088" s="39"/>
      <c r="BD1088" s="39"/>
      <c r="BE1088" s="39"/>
      <c r="BF1088" s="39"/>
      <c r="BG1088" s="39"/>
      <c r="BH1088" s="39"/>
      <c r="BI1088" s="39"/>
      <c r="BJ1088" s="39"/>
      <c r="BK1088" s="39"/>
      <c r="BL1088" s="39"/>
      <c r="BM1088" s="39"/>
      <c r="BN1088" s="39"/>
      <c r="BO1088" s="39"/>
      <c r="BP1088" s="39"/>
      <c r="BQ1088" s="39"/>
      <c r="BR1088" s="39"/>
      <c r="BS1088" s="39"/>
      <c r="BT1088" s="39"/>
      <c r="BU1088" s="39"/>
      <c r="BV1088" s="39"/>
      <c r="BW1088" s="39"/>
      <c r="BX1088" s="39"/>
      <c r="BY1088" s="39"/>
      <c r="BZ1088" s="39"/>
      <c r="CA1088" s="39"/>
      <c r="CB1088" s="39"/>
      <c r="CC1088" s="39"/>
      <c r="CD1088" s="39"/>
      <c r="CE1088" s="39"/>
      <c r="CF1088" s="39"/>
      <c r="CG1088" s="39"/>
      <c r="CH1088" s="39"/>
      <c r="CI1088" s="39"/>
      <c r="CJ1088" s="39"/>
      <c r="CK1088" s="39"/>
      <c r="CL1088" s="39"/>
      <c r="CM1088" s="39"/>
      <c r="CN1088" s="39"/>
      <c r="CO1088" s="39"/>
      <c r="CP1088" s="39"/>
      <c r="CQ1088" s="39"/>
      <c r="CR1088" s="39"/>
      <c r="CS1088" s="39"/>
      <c r="CT1088" s="39"/>
      <c r="CU1088" s="39"/>
      <c r="CV1088" s="39"/>
      <c r="CW1088" s="39"/>
      <c r="CX1088" s="39"/>
      <c r="CY1088" s="39"/>
      <c r="CZ1088" s="39"/>
      <c r="DA1088" s="39"/>
      <c r="DB1088" s="39"/>
      <c r="DC1088" s="39"/>
      <c r="DD1088" s="39"/>
      <c r="DE1088" s="39"/>
      <c r="DF1088" s="39"/>
      <c r="DG1088" s="39"/>
      <c r="DH1088" s="39"/>
      <c r="DI1088" s="39"/>
      <c r="DJ1088" s="39"/>
      <c r="DK1088" s="39"/>
      <c r="DL1088" s="39"/>
      <c r="DM1088" s="39"/>
      <c r="DN1088" s="39"/>
      <c r="DO1088" s="39"/>
      <c r="DP1088" s="39"/>
      <c r="DQ1088" s="39"/>
      <c r="DR1088" s="39"/>
      <c r="DS1088" s="39"/>
      <c r="DT1088" s="39"/>
      <c r="DU1088" s="39"/>
      <c r="DV1088" s="39"/>
      <c r="DW1088" s="39"/>
      <c r="DX1088" s="39"/>
      <c r="DY1088" s="39"/>
      <c r="DZ1088" s="39"/>
      <c r="EA1088" s="39"/>
      <c r="EB1088" s="39"/>
      <c r="EC1088" s="39"/>
      <c r="ED1088" s="39"/>
      <c r="EE1088" s="39"/>
      <c r="EF1088" s="39"/>
      <c r="EG1088" s="39"/>
      <c r="EH1088" s="39"/>
      <c r="EI1088" s="39"/>
      <c r="EJ1088" s="39"/>
      <c r="EK1088" s="39"/>
      <c r="EL1088" s="39"/>
      <c r="EM1088" s="39"/>
      <c r="EN1088" s="39"/>
      <c r="EO1088" s="39"/>
      <c r="EP1088" s="39"/>
      <c r="EQ1088" s="39"/>
      <c r="ER1088" s="39"/>
      <c r="ES1088" s="39"/>
      <c r="ET1088" s="39"/>
      <c r="EU1088" s="39"/>
      <c r="EV1088" s="39"/>
      <c r="EW1088" s="39"/>
      <c r="EX1088" s="39"/>
      <c r="EY1088" s="39"/>
      <c r="EZ1088" s="39"/>
      <c r="FA1088" s="39"/>
      <c r="FB1088" s="39"/>
      <c r="FC1088" s="39"/>
      <c r="FD1088" s="39"/>
      <c r="FE1088" s="39"/>
      <c r="FF1088" s="39"/>
      <c r="FG1088" s="39"/>
      <c r="FH1088" s="39"/>
      <c r="FI1088" s="39"/>
      <c r="FJ1088" s="39"/>
      <c r="FK1088" s="39"/>
      <c r="FL1088" s="39"/>
      <c r="FM1088" s="39"/>
      <c r="FN1088" s="39"/>
      <c r="FO1088" s="39"/>
      <c r="FP1088" s="39"/>
      <c r="FQ1088" s="39"/>
      <c r="FR1088" s="39"/>
      <c r="FS1088" s="39"/>
      <c r="FT1088" s="39"/>
      <c r="FU1088" s="39"/>
      <c r="FV1088" s="39"/>
      <c r="FW1088" s="39"/>
      <c r="FX1088" s="39"/>
      <c r="FY1088" s="39"/>
      <c r="FZ1088" s="39"/>
      <c r="GA1088" s="39"/>
      <c r="GB1088" s="39"/>
      <c r="GC1088" s="39"/>
      <c r="GD1088" s="39"/>
      <c r="GE1088" s="39"/>
      <c r="GF1088" s="39"/>
      <c r="GG1088" s="39"/>
      <c r="GH1088" s="39"/>
      <c r="GI1088" s="39"/>
      <c r="GJ1088" s="39"/>
      <c r="GK1088" s="39"/>
      <c r="GL1088" s="39"/>
      <c r="GM1088" s="39"/>
      <c r="GN1088" s="39"/>
      <c r="GO1088" s="39"/>
      <c r="GP1088" s="39"/>
      <c r="GQ1088" s="39"/>
      <c r="GR1088" s="39"/>
      <c r="GS1088" s="39"/>
      <c r="GT1088" s="39"/>
      <c r="GU1088" s="39"/>
      <c r="GV1088" s="39"/>
      <c r="GW1088" s="39"/>
      <c r="GX1088" s="39"/>
      <c r="GY1088" s="39"/>
      <c r="GZ1088" s="39"/>
      <c r="HA1088" s="39"/>
      <c r="HB1088" s="39"/>
      <c r="HC1088" s="39"/>
      <c r="HD1088" s="39"/>
      <c r="HE1088" s="39"/>
      <c r="HF1088" s="39"/>
      <c r="HG1088" s="39"/>
      <c r="HH1088" s="39"/>
      <c r="HI1088" s="39"/>
      <c r="HJ1088" s="39"/>
      <c r="HK1088" s="39"/>
      <c r="HL1088" s="39"/>
      <c r="HM1088" s="39"/>
      <c r="HN1088" s="39"/>
      <c r="HO1088" s="39"/>
      <c r="HP1088" s="39"/>
      <c r="HQ1088" s="39"/>
      <c r="HR1088" s="39"/>
      <c r="HS1088" s="39"/>
      <c r="HT1088" s="39"/>
      <c r="HU1088" s="39"/>
      <c r="HV1088" s="39"/>
      <c r="HW1088" s="39"/>
      <c r="HX1088" s="39"/>
      <c r="HY1088" s="39"/>
      <c r="HZ1088" s="39"/>
      <c r="IA1088" s="39"/>
      <c r="IB1088" s="44"/>
      <c r="IC1088" s="40"/>
      <c r="ID1088" s="40"/>
      <c r="IE1088" s="40"/>
      <c r="IF1088" s="40"/>
      <c r="IG1088" s="40"/>
      <c r="IH1088" s="40"/>
      <c r="II1088" s="40"/>
      <c r="IJ1088" s="40"/>
      <c r="IK1088" s="40"/>
      <c r="IL1088" s="40"/>
      <c r="IM1088" s="40"/>
      <c r="IN1088" s="40"/>
      <c r="IO1088" s="40"/>
      <c r="IP1088" s="40"/>
      <c r="IQ1088" s="40"/>
      <c r="IR1088" s="40"/>
      <c r="IS1088" s="40"/>
      <c r="IT1088" s="40"/>
      <c r="IU1088" s="40"/>
      <c r="IV1088" s="40"/>
    </row>
    <row r="1089" spans="2:256" s="33" customFormat="1" ht="47.25" x14ac:dyDescent="0.25">
      <c r="B1089" s="177"/>
      <c r="C1089" s="94">
        <v>453</v>
      </c>
      <c r="D1089" s="80" t="s">
        <v>3287</v>
      </c>
      <c r="E1089" s="42" t="s">
        <v>1757</v>
      </c>
      <c r="F1089" s="95" t="s">
        <v>1478</v>
      </c>
      <c r="G1089" s="80" t="s">
        <v>4010</v>
      </c>
      <c r="H1089" s="80" t="s">
        <v>4011</v>
      </c>
      <c r="I1089" s="133">
        <v>226100</v>
      </c>
      <c r="J1089" s="38"/>
      <c r="K1089" s="35" t="s">
        <v>3594</v>
      </c>
      <c r="L1089" s="39"/>
      <c r="M1089" s="39"/>
      <c r="N1089" s="39"/>
      <c r="O1089" s="39"/>
      <c r="P1089" s="39"/>
      <c r="Q1089" s="39"/>
      <c r="R1089" s="39"/>
      <c r="S1089" s="39"/>
      <c r="T1089" s="39"/>
      <c r="U1089" s="39"/>
      <c r="V1089" s="39"/>
      <c r="W1089" s="39"/>
      <c r="X1089" s="39"/>
      <c r="Y1089" s="39"/>
      <c r="Z1089" s="39"/>
      <c r="AA1089" s="39"/>
      <c r="AB1089" s="39"/>
      <c r="AC1089" s="39"/>
      <c r="AD1089" s="39"/>
      <c r="AE1089" s="39"/>
      <c r="AF1089" s="39"/>
      <c r="AG1089" s="39"/>
      <c r="AH1089" s="39"/>
      <c r="AI1089" s="39"/>
      <c r="AJ1089" s="39"/>
      <c r="AK1089" s="39"/>
      <c r="AL1089" s="39"/>
      <c r="AM1089" s="39"/>
      <c r="AN1089" s="39"/>
      <c r="AO1089" s="39"/>
      <c r="AP1089" s="39"/>
      <c r="AQ1089" s="39"/>
      <c r="AR1089" s="39"/>
      <c r="AS1089" s="39"/>
      <c r="AT1089" s="39"/>
      <c r="AU1089" s="39"/>
      <c r="AV1089" s="39"/>
      <c r="AW1089" s="39"/>
      <c r="AX1089" s="39"/>
      <c r="AY1089" s="39"/>
      <c r="AZ1089" s="39"/>
      <c r="BA1089" s="39"/>
      <c r="BB1089" s="39"/>
      <c r="BC1089" s="39"/>
      <c r="BD1089" s="39"/>
      <c r="BE1089" s="39"/>
      <c r="BF1089" s="39"/>
      <c r="BG1089" s="39"/>
      <c r="BH1089" s="39"/>
      <c r="BI1089" s="39"/>
      <c r="BJ1089" s="39"/>
      <c r="BK1089" s="39"/>
      <c r="BL1089" s="39"/>
      <c r="BM1089" s="39"/>
      <c r="BN1089" s="39"/>
      <c r="BO1089" s="39"/>
      <c r="BP1089" s="39"/>
      <c r="BQ1089" s="39"/>
      <c r="BR1089" s="39"/>
      <c r="BS1089" s="39"/>
      <c r="BT1089" s="39"/>
      <c r="BU1089" s="39"/>
      <c r="BV1089" s="39"/>
      <c r="BW1089" s="39"/>
      <c r="BX1089" s="39"/>
      <c r="BY1089" s="39"/>
      <c r="BZ1089" s="39"/>
      <c r="CA1089" s="39"/>
      <c r="CB1089" s="39"/>
      <c r="CC1089" s="39"/>
      <c r="CD1089" s="39"/>
      <c r="CE1089" s="39"/>
      <c r="CF1089" s="39"/>
      <c r="CG1089" s="39"/>
      <c r="CH1089" s="39"/>
      <c r="CI1089" s="39"/>
      <c r="CJ1089" s="39"/>
      <c r="CK1089" s="39"/>
      <c r="CL1089" s="39"/>
      <c r="CM1089" s="39"/>
      <c r="CN1089" s="39"/>
      <c r="CO1089" s="39"/>
      <c r="CP1089" s="39"/>
      <c r="CQ1089" s="39"/>
      <c r="CR1089" s="39"/>
      <c r="CS1089" s="39"/>
      <c r="CT1089" s="39"/>
      <c r="CU1089" s="39"/>
      <c r="CV1089" s="39"/>
      <c r="CW1089" s="39"/>
      <c r="CX1089" s="39"/>
      <c r="CY1089" s="39"/>
      <c r="CZ1089" s="39"/>
      <c r="DA1089" s="39"/>
      <c r="DB1089" s="39"/>
      <c r="DC1089" s="39"/>
      <c r="DD1089" s="39"/>
      <c r="DE1089" s="39"/>
      <c r="DF1089" s="39"/>
      <c r="DG1089" s="39"/>
      <c r="DH1089" s="39"/>
      <c r="DI1089" s="39"/>
      <c r="DJ1089" s="39"/>
      <c r="DK1089" s="39"/>
      <c r="DL1089" s="39"/>
      <c r="DM1089" s="39"/>
      <c r="DN1089" s="39"/>
      <c r="DO1089" s="39"/>
      <c r="DP1089" s="39"/>
      <c r="DQ1089" s="39"/>
      <c r="DR1089" s="39"/>
      <c r="DS1089" s="39"/>
      <c r="DT1089" s="39"/>
      <c r="DU1089" s="39"/>
      <c r="DV1089" s="39"/>
      <c r="DW1089" s="39"/>
      <c r="DX1089" s="39"/>
      <c r="DY1089" s="39"/>
      <c r="DZ1089" s="39"/>
      <c r="EA1089" s="39"/>
      <c r="EB1089" s="39"/>
      <c r="EC1089" s="39"/>
      <c r="ED1089" s="39"/>
      <c r="EE1089" s="39"/>
      <c r="EF1089" s="39"/>
      <c r="EG1089" s="39"/>
      <c r="EH1089" s="39"/>
      <c r="EI1089" s="39"/>
      <c r="EJ1089" s="39"/>
      <c r="EK1089" s="39"/>
      <c r="EL1089" s="39"/>
      <c r="EM1089" s="39"/>
      <c r="EN1089" s="39"/>
      <c r="EO1089" s="39"/>
      <c r="EP1089" s="39"/>
      <c r="EQ1089" s="39"/>
      <c r="ER1089" s="39"/>
      <c r="ES1089" s="39"/>
      <c r="ET1089" s="39"/>
      <c r="EU1089" s="39"/>
      <c r="EV1089" s="39"/>
      <c r="EW1089" s="39"/>
      <c r="EX1089" s="39"/>
      <c r="EY1089" s="39"/>
      <c r="EZ1089" s="39"/>
      <c r="FA1089" s="39"/>
      <c r="FB1089" s="39"/>
      <c r="FC1089" s="39"/>
      <c r="FD1089" s="39"/>
      <c r="FE1089" s="39"/>
      <c r="FF1089" s="39"/>
      <c r="FG1089" s="39"/>
      <c r="FH1089" s="39"/>
      <c r="FI1089" s="39"/>
      <c r="FJ1089" s="39"/>
      <c r="FK1089" s="39"/>
      <c r="FL1089" s="39"/>
      <c r="FM1089" s="39"/>
      <c r="FN1089" s="39"/>
      <c r="FO1089" s="39"/>
      <c r="FP1089" s="39"/>
      <c r="FQ1089" s="39"/>
      <c r="FR1089" s="39"/>
      <c r="FS1089" s="39"/>
      <c r="FT1089" s="39"/>
      <c r="FU1089" s="39"/>
      <c r="FV1089" s="39"/>
      <c r="FW1089" s="39"/>
      <c r="FX1089" s="39"/>
      <c r="FY1089" s="39"/>
      <c r="FZ1089" s="39"/>
      <c r="GA1089" s="39"/>
      <c r="GB1089" s="39"/>
      <c r="GC1089" s="39"/>
      <c r="GD1089" s="39"/>
      <c r="GE1089" s="39"/>
      <c r="GF1089" s="39"/>
      <c r="GG1089" s="39"/>
      <c r="GH1089" s="39"/>
      <c r="GI1089" s="39"/>
      <c r="GJ1089" s="39"/>
      <c r="GK1089" s="39"/>
      <c r="GL1089" s="39"/>
      <c r="GM1089" s="39"/>
      <c r="GN1089" s="39"/>
      <c r="GO1089" s="39"/>
      <c r="GP1089" s="39"/>
      <c r="GQ1089" s="39"/>
      <c r="GR1089" s="39"/>
      <c r="GS1089" s="39"/>
      <c r="GT1089" s="39"/>
      <c r="GU1089" s="39"/>
      <c r="GV1089" s="39"/>
      <c r="GW1089" s="39"/>
      <c r="GX1089" s="39"/>
      <c r="GY1089" s="39"/>
      <c r="GZ1089" s="39"/>
      <c r="HA1089" s="39"/>
      <c r="HB1089" s="39"/>
      <c r="HC1089" s="39"/>
      <c r="HD1089" s="39"/>
      <c r="HE1089" s="39"/>
      <c r="HF1089" s="39"/>
      <c r="HG1089" s="39"/>
      <c r="HH1089" s="39"/>
      <c r="HI1089" s="39"/>
      <c r="HJ1089" s="39"/>
      <c r="HK1089" s="39"/>
      <c r="HL1089" s="39"/>
      <c r="HM1089" s="39"/>
      <c r="HN1089" s="39"/>
      <c r="HO1089" s="39"/>
      <c r="HP1089" s="39"/>
      <c r="HQ1089" s="39"/>
      <c r="HR1089" s="39"/>
      <c r="HS1089" s="39"/>
      <c r="HT1089" s="39"/>
      <c r="HU1089" s="39"/>
      <c r="HV1089" s="39"/>
      <c r="HW1089" s="39"/>
      <c r="HX1089" s="39"/>
      <c r="HY1089" s="39"/>
      <c r="HZ1089" s="39"/>
      <c r="IA1089" s="39"/>
      <c r="IB1089" s="44"/>
      <c r="IC1089" s="40"/>
      <c r="ID1089" s="40"/>
      <c r="IE1089" s="40"/>
      <c r="IF1089" s="40"/>
      <c r="IG1089" s="40"/>
      <c r="IH1089" s="40"/>
      <c r="II1089" s="40"/>
      <c r="IJ1089" s="40"/>
      <c r="IK1089" s="40"/>
      <c r="IL1089" s="40"/>
      <c r="IM1089" s="40"/>
      <c r="IN1089" s="40"/>
      <c r="IO1089" s="40"/>
      <c r="IP1089" s="40"/>
      <c r="IQ1089" s="40"/>
      <c r="IR1089" s="40"/>
      <c r="IS1089" s="40"/>
      <c r="IT1089" s="40"/>
      <c r="IU1089" s="40"/>
      <c r="IV1089" s="40"/>
    </row>
    <row r="1090" spans="2:256" s="33" customFormat="1" ht="47.25" x14ac:dyDescent="0.25">
      <c r="B1090" s="177"/>
      <c r="C1090" s="94">
        <v>454</v>
      </c>
      <c r="D1090" s="80" t="s">
        <v>3288</v>
      </c>
      <c r="E1090" s="42" t="s">
        <v>1757</v>
      </c>
      <c r="F1090" s="95" t="s">
        <v>1479</v>
      </c>
      <c r="G1090" s="80" t="s">
        <v>4012</v>
      </c>
      <c r="H1090" s="80" t="s">
        <v>4013</v>
      </c>
      <c r="I1090" s="133">
        <v>160000</v>
      </c>
      <c r="J1090" s="38"/>
      <c r="K1090" s="35" t="s">
        <v>3595</v>
      </c>
      <c r="L1090" s="39"/>
      <c r="M1090" s="39"/>
      <c r="N1090" s="39"/>
      <c r="O1090" s="39"/>
      <c r="P1090" s="39"/>
      <c r="Q1090" s="39"/>
      <c r="R1090" s="39"/>
      <c r="S1090" s="39"/>
      <c r="T1090" s="39"/>
      <c r="U1090" s="39"/>
      <c r="V1090" s="39"/>
      <c r="W1090" s="39"/>
      <c r="X1090" s="39"/>
      <c r="Y1090" s="39"/>
      <c r="Z1090" s="39"/>
      <c r="AA1090" s="39"/>
      <c r="AB1090" s="39"/>
      <c r="AC1090" s="39"/>
      <c r="AD1090" s="39"/>
      <c r="AE1090" s="39"/>
      <c r="AF1090" s="39"/>
      <c r="AG1090" s="39"/>
      <c r="AH1090" s="39"/>
      <c r="AI1090" s="39"/>
      <c r="AJ1090" s="39"/>
      <c r="AK1090" s="39"/>
      <c r="AL1090" s="39"/>
      <c r="AM1090" s="39"/>
      <c r="AN1090" s="39"/>
      <c r="AO1090" s="39"/>
      <c r="AP1090" s="39"/>
      <c r="AQ1090" s="39"/>
      <c r="AR1090" s="39"/>
      <c r="AS1090" s="39"/>
      <c r="AT1090" s="39"/>
      <c r="AU1090" s="39"/>
      <c r="AV1090" s="39"/>
      <c r="AW1090" s="39"/>
      <c r="AX1090" s="39"/>
      <c r="AY1090" s="39"/>
      <c r="AZ1090" s="39"/>
      <c r="BA1090" s="39"/>
      <c r="BB1090" s="39"/>
      <c r="BC1090" s="39"/>
      <c r="BD1090" s="39"/>
      <c r="BE1090" s="39"/>
      <c r="BF1090" s="39"/>
      <c r="BG1090" s="39"/>
      <c r="BH1090" s="39"/>
      <c r="BI1090" s="39"/>
      <c r="BJ1090" s="39"/>
      <c r="BK1090" s="39"/>
      <c r="BL1090" s="39"/>
      <c r="BM1090" s="39"/>
      <c r="BN1090" s="39"/>
      <c r="BO1090" s="39"/>
      <c r="BP1090" s="39"/>
      <c r="BQ1090" s="39"/>
      <c r="BR1090" s="39"/>
      <c r="BS1090" s="39"/>
      <c r="BT1090" s="39"/>
      <c r="BU1090" s="39"/>
      <c r="BV1090" s="39"/>
      <c r="BW1090" s="39"/>
      <c r="BX1090" s="39"/>
      <c r="BY1090" s="39"/>
      <c r="BZ1090" s="39"/>
      <c r="CA1090" s="39"/>
      <c r="CB1090" s="39"/>
      <c r="CC1090" s="39"/>
      <c r="CD1090" s="39"/>
      <c r="CE1090" s="39"/>
      <c r="CF1090" s="39"/>
      <c r="CG1090" s="39"/>
      <c r="CH1090" s="39"/>
      <c r="CI1090" s="39"/>
      <c r="CJ1090" s="39"/>
      <c r="CK1090" s="39"/>
      <c r="CL1090" s="39"/>
      <c r="CM1090" s="39"/>
      <c r="CN1090" s="39"/>
      <c r="CO1090" s="39"/>
      <c r="CP1090" s="39"/>
      <c r="CQ1090" s="39"/>
      <c r="CR1090" s="39"/>
      <c r="CS1090" s="39"/>
      <c r="CT1090" s="39"/>
      <c r="CU1090" s="39"/>
      <c r="CV1090" s="39"/>
      <c r="CW1090" s="39"/>
      <c r="CX1090" s="39"/>
      <c r="CY1090" s="39"/>
      <c r="CZ1090" s="39"/>
      <c r="DA1090" s="39"/>
      <c r="DB1090" s="39"/>
      <c r="DC1090" s="39"/>
      <c r="DD1090" s="39"/>
      <c r="DE1090" s="39"/>
      <c r="DF1090" s="39"/>
      <c r="DG1090" s="39"/>
      <c r="DH1090" s="39"/>
      <c r="DI1090" s="39"/>
      <c r="DJ1090" s="39"/>
      <c r="DK1090" s="39"/>
      <c r="DL1090" s="39"/>
      <c r="DM1090" s="39"/>
      <c r="DN1090" s="39"/>
      <c r="DO1090" s="39"/>
      <c r="DP1090" s="39"/>
      <c r="DQ1090" s="39"/>
      <c r="DR1090" s="39"/>
      <c r="DS1090" s="39"/>
      <c r="DT1090" s="39"/>
      <c r="DU1090" s="39"/>
      <c r="DV1090" s="39"/>
      <c r="DW1090" s="39"/>
      <c r="DX1090" s="39"/>
      <c r="DY1090" s="39"/>
      <c r="DZ1090" s="39"/>
      <c r="EA1090" s="39"/>
      <c r="EB1090" s="39"/>
      <c r="EC1090" s="39"/>
      <c r="ED1090" s="39"/>
      <c r="EE1090" s="39"/>
      <c r="EF1090" s="39"/>
      <c r="EG1090" s="39"/>
      <c r="EH1090" s="39"/>
      <c r="EI1090" s="39"/>
      <c r="EJ1090" s="39"/>
      <c r="EK1090" s="39"/>
      <c r="EL1090" s="39"/>
      <c r="EM1090" s="39"/>
      <c r="EN1090" s="39"/>
      <c r="EO1090" s="39"/>
      <c r="EP1090" s="39"/>
      <c r="EQ1090" s="39"/>
      <c r="ER1090" s="39"/>
      <c r="ES1090" s="39"/>
      <c r="ET1090" s="39"/>
      <c r="EU1090" s="39"/>
      <c r="EV1090" s="39"/>
      <c r="EW1090" s="39"/>
      <c r="EX1090" s="39"/>
      <c r="EY1090" s="39"/>
      <c r="EZ1090" s="39"/>
      <c r="FA1090" s="39"/>
      <c r="FB1090" s="39"/>
      <c r="FC1090" s="39"/>
      <c r="FD1090" s="39"/>
      <c r="FE1090" s="39"/>
      <c r="FF1090" s="39"/>
      <c r="FG1090" s="39"/>
      <c r="FH1090" s="39"/>
      <c r="FI1090" s="39"/>
      <c r="FJ1090" s="39"/>
      <c r="FK1090" s="39"/>
      <c r="FL1090" s="39"/>
      <c r="FM1090" s="39"/>
      <c r="FN1090" s="39"/>
      <c r="FO1090" s="39"/>
      <c r="FP1090" s="39"/>
      <c r="FQ1090" s="39"/>
      <c r="FR1090" s="39"/>
      <c r="FS1090" s="39"/>
      <c r="FT1090" s="39"/>
      <c r="FU1090" s="39"/>
      <c r="FV1090" s="39"/>
      <c r="FW1090" s="39"/>
      <c r="FX1090" s="39"/>
      <c r="FY1090" s="39"/>
      <c r="FZ1090" s="39"/>
      <c r="GA1090" s="39"/>
      <c r="GB1090" s="39"/>
      <c r="GC1090" s="39"/>
      <c r="GD1090" s="39"/>
      <c r="GE1090" s="39"/>
      <c r="GF1090" s="39"/>
      <c r="GG1090" s="39"/>
      <c r="GH1090" s="39"/>
      <c r="GI1090" s="39"/>
      <c r="GJ1090" s="39"/>
      <c r="GK1090" s="39"/>
      <c r="GL1090" s="39"/>
      <c r="GM1090" s="39"/>
      <c r="GN1090" s="39"/>
      <c r="GO1090" s="39"/>
      <c r="GP1090" s="39"/>
      <c r="GQ1090" s="39"/>
      <c r="GR1090" s="39"/>
      <c r="GS1090" s="39"/>
      <c r="GT1090" s="39"/>
      <c r="GU1090" s="39"/>
      <c r="GV1090" s="39"/>
      <c r="GW1090" s="39"/>
      <c r="GX1090" s="39"/>
      <c r="GY1090" s="39"/>
      <c r="GZ1090" s="39"/>
      <c r="HA1090" s="39"/>
      <c r="HB1090" s="39"/>
      <c r="HC1090" s="39"/>
      <c r="HD1090" s="39"/>
      <c r="HE1090" s="39"/>
      <c r="HF1090" s="39"/>
      <c r="HG1090" s="39"/>
      <c r="HH1090" s="39"/>
      <c r="HI1090" s="39"/>
      <c r="HJ1090" s="39"/>
      <c r="HK1090" s="39"/>
      <c r="HL1090" s="39"/>
      <c r="HM1090" s="39"/>
      <c r="HN1090" s="39"/>
      <c r="HO1090" s="39"/>
      <c r="HP1090" s="39"/>
      <c r="HQ1090" s="39"/>
      <c r="HR1090" s="39"/>
      <c r="HS1090" s="39"/>
      <c r="HT1090" s="39"/>
      <c r="HU1090" s="39"/>
      <c r="HV1090" s="39"/>
      <c r="HW1090" s="39"/>
      <c r="HX1090" s="39"/>
      <c r="HY1090" s="39"/>
      <c r="HZ1090" s="39"/>
      <c r="IA1090" s="39"/>
      <c r="IB1090" s="44"/>
      <c r="IC1090" s="40"/>
      <c r="ID1090" s="40"/>
      <c r="IE1090" s="40"/>
      <c r="IF1090" s="40"/>
      <c r="IG1090" s="40"/>
      <c r="IH1090" s="40"/>
      <c r="II1090" s="40"/>
      <c r="IJ1090" s="40"/>
      <c r="IK1090" s="40"/>
      <c r="IL1090" s="40"/>
      <c r="IM1090" s="40"/>
      <c r="IN1090" s="40"/>
      <c r="IO1090" s="40"/>
      <c r="IP1090" s="40"/>
      <c r="IQ1090" s="40"/>
      <c r="IR1090" s="40"/>
      <c r="IS1090" s="40"/>
      <c r="IT1090" s="40"/>
      <c r="IU1090" s="40"/>
      <c r="IV1090" s="40"/>
    </row>
    <row r="1091" spans="2:256" s="33" customFormat="1" ht="31.5" x14ac:dyDescent="0.25">
      <c r="B1091" s="177"/>
      <c r="C1091" s="94">
        <v>455</v>
      </c>
      <c r="D1091" s="80" t="s">
        <v>3272</v>
      </c>
      <c r="E1091" s="42" t="s">
        <v>1757</v>
      </c>
      <c r="F1091" s="95" t="s">
        <v>1480</v>
      </c>
      <c r="G1091" s="80" t="s">
        <v>4014</v>
      </c>
      <c r="H1091" s="121" t="s">
        <v>4015</v>
      </c>
      <c r="I1091" s="133">
        <v>214000</v>
      </c>
      <c r="J1091" s="38"/>
      <c r="K1091" s="35" t="s">
        <v>3596</v>
      </c>
      <c r="L1091" s="39"/>
      <c r="M1091" s="39"/>
      <c r="N1091" s="39"/>
      <c r="O1091" s="39"/>
      <c r="P1091" s="39"/>
      <c r="Q1091" s="39"/>
      <c r="R1091" s="39"/>
      <c r="S1091" s="39"/>
      <c r="T1091" s="39"/>
      <c r="U1091" s="39"/>
      <c r="V1091" s="39"/>
      <c r="W1091" s="39"/>
      <c r="X1091" s="39"/>
      <c r="Y1091" s="39"/>
      <c r="Z1091" s="39"/>
      <c r="AA1091" s="39"/>
      <c r="AB1091" s="39"/>
      <c r="AC1091" s="39"/>
      <c r="AD1091" s="39"/>
      <c r="AE1091" s="39"/>
      <c r="AF1091" s="39"/>
      <c r="AG1091" s="39"/>
      <c r="AH1091" s="39"/>
      <c r="AI1091" s="39"/>
      <c r="AJ1091" s="39"/>
      <c r="AK1091" s="39"/>
      <c r="AL1091" s="39"/>
      <c r="AM1091" s="39"/>
      <c r="AN1091" s="39"/>
      <c r="AO1091" s="39"/>
      <c r="AP1091" s="39"/>
      <c r="AQ1091" s="39"/>
      <c r="AR1091" s="39"/>
      <c r="AS1091" s="39"/>
      <c r="AT1091" s="39"/>
      <c r="AU1091" s="39"/>
      <c r="AV1091" s="39"/>
      <c r="AW1091" s="39"/>
      <c r="AX1091" s="39"/>
      <c r="AY1091" s="39"/>
      <c r="AZ1091" s="39"/>
      <c r="BA1091" s="39"/>
      <c r="BB1091" s="39"/>
      <c r="BC1091" s="39"/>
      <c r="BD1091" s="39"/>
      <c r="BE1091" s="39"/>
      <c r="BF1091" s="39"/>
      <c r="BG1091" s="39"/>
      <c r="BH1091" s="39"/>
      <c r="BI1091" s="39"/>
      <c r="BJ1091" s="39"/>
      <c r="BK1091" s="39"/>
      <c r="BL1091" s="39"/>
      <c r="BM1091" s="39"/>
      <c r="BN1091" s="39"/>
      <c r="BO1091" s="39"/>
      <c r="BP1091" s="39"/>
      <c r="BQ1091" s="39"/>
      <c r="BR1091" s="39"/>
      <c r="BS1091" s="39"/>
      <c r="BT1091" s="39"/>
      <c r="BU1091" s="39"/>
      <c r="BV1091" s="39"/>
      <c r="BW1091" s="39"/>
      <c r="BX1091" s="39"/>
      <c r="BY1091" s="39"/>
      <c r="BZ1091" s="39"/>
      <c r="CA1091" s="39"/>
      <c r="CB1091" s="39"/>
      <c r="CC1091" s="39"/>
      <c r="CD1091" s="39"/>
      <c r="CE1091" s="39"/>
      <c r="CF1091" s="39"/>
      <c r="CG1091" s="39"/>
      <c r="CH1091" s="39"/>
      <c r="CI1091" s="39"/>
      <c r="CJ1091" s="39"/>
      <c r="CK1091" s="39"/>
      <c r="CL1091" s="39"/>
      <c r="CM1091" s="39"/>
      <c r="CN1091" s="39"/>
      <c r="CO1091" s="39"/>
      <c r="CP1091" s="39"/>
      <c r="CQ1091" s="39"/>
      <c r="CR1091" s="39"/>
      <c r="CS1091" s="39"/>
      <c r="CT1091" s="39"/>
      <c r="CU1091" s="39"/>
      <c r="CV1091" s="39"/>
      <c r="CW1091" s="39"/>
      <c r="CX1091" s="39"/>
      <c r="CY1091" s="39"/>
      <c r="CZ1091" s="39"/>
      <c r="DA1091" s="39"/>
      <c r="DB1091" s="39"/>
      <c r="DC1091" s="39"/>
      <c r="DD1091" s="39"/>
      <c r="DE1091" s="39"/>
      <c r="DF1091" s="39"/>
      <c r="DG1091" s="39"/>
      <c r="DH1091" s="39"/>
      <c r="DI1091" s="39"/>
      <c r="DJ1091" s="39"/>
      <c r="DK1091" s="39"/>
      <c r="DL1091" s="39"/>
      <c r="DM1091" s="39"/>
      <c r="DN1091" s="39"/>
      <c r="DO1091" s="39"/>
      <c r="DP1091" s="39"/>
      <c r="DQ1091" s="39"/>
      <c r="DR1091" s="39"/>
      <c r="DS1091" s="39"/>
      <c r="DT1091" s="39"/>
      <c r="DU1091" s="39"/>
      <c r="DV1091" s="39"/>
      <c r="DW1091" s="39"/>
      <c r="DX1091" s="39"/>
      <c r="DY1091" s="39"/>
      <c r="DZ1091" s="39"/>
      <c r="EA1091" s="39"/>
      <c r="EB1091" s="39"/>
      <c r="EC1091" s="39"/>
      <c r="ED1091" s="39"/>
      <c r="EE1091" s="39"/>
      <c r="EF1091" s="39"/>
      <c r="EG1091" s="39"/>
      <c r="EH1091" s="39"/>
      <c r="EI1091" s="39"/>
      <c r="EJ1091" s="39"/>
      <c r="EK1091" s="39"/>
      <c r="EL1091" s="39"/>
      <c r="EM1091" s="39"/>
      <c r="EN1091" s="39"/>
      <c r="EO1091" s="39"/>
      <c r="EP1091" s="39"/>
      <c r="EQ1091" s="39"/>
      <c r="ER1091" s="39"/>
      <c r="ES1091" s="39"/>
      <c r="ET1091" s="39"/>
      <c r="EU1091" s="39"/>
      <c r="EV1091" s="39"/>
      <c r="EW1091" s="39"/>
      <c r="EX1091" s="39"/>
      <c r="EY1091" s="39"/>
      <c r="EZ1091" s="39"/>
      <c r="FA1091" s="39"/>
      <c r="FB1091" s="39"/>
      <c r="FC1091" s="39"/>
      <c r="FD1091" s="39"/>
      <c r="FE1091" s="39"/>
      <c r="FF1091" s="39"/>
      <c r="FG1091" s="39"/>
      <c r="FH1091" s="39"/>
      <c r="FI1091" s="39"/>
      <c r="FJ1091" s="39"/>
      <c r="FK1091" s="39"/>
      <c r="FL1091" s="39"/>
      <c r="FM1091" s="39"/>
      <c r="FN1091" s="39"/>
      <c r="FO1091" s="39"/>
      <c r="FP1091" s="39"/>
      <c r="FQ1091" s="39"/>
      <c r="FR1091" s="39"/>
      <c r="FS1091" s="39"/>
      <c r="FT1091" s="39"/>
      <c r="FU1091" s="39"/>
      <c r="FV1091" s="39"/>
      <c r="FW1091" s="39"/>
      <c r="FX1091" s="39"/>
      <c r="FY1091" s="39"/>
      <c r="FZ1091" s="39"/>
      <c r="GA1091" s="39"/>
      <c r="GB1091" s="39"/>
      <c r="GC1091" s="39"/>
      <c r="GD1091" s="39"/>
      <c r="GE1091" s="39"/>
      <c r="GF1091" s="39"/>
      <c r="GG1091" s="39"/>
      <c r="GH1091" s="39"/>
      <c r="GI1091" s="39"/>
      <c r="GJ1091" s="39"/>
      <c r="GK1091" s="39"/>
      <c r="GL1091" s="39"/>
      <c r="GM1091" s="39"/>
      <c r="GN1091" s="39"/>
      <c r="GO1091" s="39"/>
      <c r="GP1091" s="39"/>
      <c r="GQ1091" s="39"/>
      <c r="GR1091" s="39"/>
      <c r="GS1091" s="39"/>
      <c r="GT1091" s="39"/>
      <c r="GU1091" s="39"/>
      <c r="GV1091" s="39"/>
      <c r="GW1091" s="39"/>
      <c r="GX1091" s="39"/>
      <c r="GY1091" s="39"/>
      <c r="GZ1091" s="39"/>
      <c r="HA1091" s="39"/>
      <c r="HB1091" s="39"/>
      <c r="HC1091" s="39"/>
      <c r="HD1091" s="39"/>
      <c r="HE1091" s="39"/>
      <c r="HF1091" s="39"/>
      <c r="HG1091" s="39"/>
      <c r="HH1091" s="39"/>
      <c r="HI1091" s="39"/>
      <c r="HJ1091" s="39"/>
      <c r="HK1091" s="39"/>
      <c r="HL1091" s="39"/>
      <c r="HM1091" s="39"/>
      <c r="HN1091" s="39"/>
      <c r="HO1091" s="39"/>
      <c r="HP1091" s="39"/>
      <c r="HQ1091" s="39"/>
      <c r="HR1091" s="39"/>
      <c r="HS1091" s="39"/>
      <c r="HT1091" s="39"/>
      <c r="HU1091" s="39"/>
      <c r="HV1091" s="39"/>
      <c r="HW1091" s="39"/>
      <c r="HX1091" s="39"/>
      <c r="HY1091" s="39"/>
      <c r="HZ1091" s="39"/>
      <c r="IA1091" s="39"/>
      <c r="IB1091" s="44"/>
      <c r="IC1091" s="40"/>
      <c r="ID1091" s="40"/>
      <c r="IE1091" s="40"/>
      <c r="IF1091" s="40"/>
      <c r="IG1091" s="40"/>
      <c r="IH1091" s="40"/>
      <c r="II1091" s="40"/>
      <c r="IJ1091" s="40"/>
      <c r="IK1091" s="40"/>
      <c r="IL1091" s="40"/>
      <c r="IM1091" s="40"/>
      <c r="IN1091" s="40"/>
      <c r="IO1091" s="40"/>
      <c r="IP1091" s="40"/>
      <c r="IQ1091" s="40"/>
      <c r="IR1091" s="40"/>
      <c r="IS1091" s="40"/>
      <c r="IT1091" s="40"/>
      <c r="IU1091" s="40"/>
      <c r="IV1091" s="40"/>
    </row>
    <row r="1092" spans="2:256" s="33" customFormat="1" ht="47.25" x14ac:dyDescent="0.25">
      <c r="B1092" s="177"/>
      <c r="C1092" s="94">
        <v>456</v>
      </c>
      <c r="D1092" s="80" t="s">
        <v>3272</v>
      </c>
      <c r="E1092" s="42" t="s">
        <v>1757</v>
      </c>
      <c r="F1092" s="95" t="s">
        <v>1481</v>
      </c>
      <c r="G1092" s="80" t="s">
        <v>4016</v>
      </c>
      <c r="H1092" s="80" t="s">
        <v>4017</v>
      </c>
      <c r="I1092" s="133">
        <v>93750</v>
      </c>
      <c r="J1092" s="38"/>
      <c r="K1092" s="35" t="s">
        <v>3597</v>
      </c>
      <c r="L1092" s="39"/>
      <c r="M1092" s="39"/>
      <c r="N1092" s="39"/>
      <c r="O1092" s="39"/>
      <c r="P1092" s="39"/>
      <c r="Q1092" s="39"/>
      <c r="R1092" s="39"/>
      <c r="S1092" s="39"/>
      <c r="T1092" s="39"/>
      <c r="U1092" s="39"/>
      <c r="V1092" s="39"/>
      <c r="W1092" s="39"/>
      <c r="X1092" s="39"/>
      <c r="Y1092" s="39"/>
      <c r="Z1092" s="39"/>
      <c r="AA1092" s="39"/>
      <c r="AB1092" s="39"/>
      <c r="AC1092" s="39"/>
      <c r="AD1092" s="39"/>
      <c r="AE1092" s="39"/>
      <c r="AF1092" s="39"/>
      <c r="AG1092" s="39"/>
      <c r="AH1092" s="39"/>
      <c r="AI1092" s="39"/>
      <c r="AJ1092" s="39"/>
      <c r="AK1092" s="39"/>
      <c r="AL1092" s="39"/>
      <c r="AM1092" s="39"/>
      <c r="AN1092" s="39"/>
      <c r="AO1092" s="39"/>
      <c r="AP1092" s="39"/>
      <c r="AQ1092" s="39"/>
      <c r="AR1092" s="39"/>
      <c r="AS1092" s="39"/>
      <c r="AT1092" s="39"/>
      <c r="AU1092" s="39"/>
      <c r="AV1092" s="39"/>
      <c r="AW1092" s="39"/>
      <c r="AX1092" s="39"/>
      <c r="AY1092" s="39"/>
      <c r="AZ1092" s="39"/>
      <c r="BA1092" s="39"/>
      <c r="BB1092" s="39"/>
      <c r="BC1092" s="39"/>
      <c r="BD1092" s="39"/>
      <c r="BE1092" s="39"/>
      <c r="BF1092" s="39"/>
      <c r="BG1092" s="39"/>
      <c r="BH1092" s="39"/>
      <c r="BI1092" s="39"/>
      <c r="BJ1092" s="39"/>
      <c r="BK1092" s="39"/>
      <c r="BL1092" s="39"/>
      <c r="BM1092" s="39"/>
      <c r="BN1092" s="39"/>
      <c r="BO1092" s="39"/>
      <c r="BP1092" s="39"/>
      <c r="BQ1092" s="39"/>
      <c r="BR1092" s="39"/>
      <c r="BS1092" s="39"/>
      <c r="BT1092" s="39"/>
      <c r="BU1092" s="39"/>
      <c r="BV1092" s="39"/>
      <c r="BW1092" s="39"/>
      <c r="BX1092" s="39"/>
      <c r="BY1092" s="39"/>
      <c r="BZ1092" s="39"/>
      <c r="CA1092" s="39"/>
      <c r="CB1092" s="39"/>
      <c r="CC1092" s="39"/>
      <c r="CD1092" s="39"/>
      <c r="CE1092" s="39"/>
      <c r="CF1092" s="39"/>
      <c r="CG1092" s="39"/>
      <c r="CH1092" s="39"/>
      <c r="CI1092" s="39"/>
      <c r="CJ1092" s="39"/>
      <c r="CK1092" s="39"/>
      <c r="CL1092" s="39"/>
      <c r="CM1092" s="39"/>
      <c r="CN1092" s="39"/>
      <c r="CO1092" s="39"/>
      <c r="CP1092" s="39"/>
      <c r="CQ1092" s="39"/>
      <c r="CR1092" s="39"/>
      <c r="CS1092" s="39"/>
      <c r="CT1092" s="39"/>
      <c r="CU1092" s="39"/>
      <c r="CV1092" s="39"/>
      <c r="CW1092" s="39"/>
      <c r="CX1092" s="39"/>
      <c r="CY1092" s="39"/>
      <c r="CZ1092" s="39"/>
      <c r="DA1092" s="39"/>
      <c r="DB1092" s="39"/>
      <c r="DC1092" s="39"/>
      <c r="DD1092" s="39"/>
      <c r="DE1092" s="39"/>
      <c r="DF1092" s="39"/>
      <c r="DG1092" s="39"/>
      <c r="DH1092" s="39"/>
      <c r="DI1092" s="39"/>
      <c r="DJ1092" s="39"/>
      <c r="DK1092" s="39"/>
      <c r="DL1092" s="39"/>
      <c r="DM1092" s="39"/>
      <c r="DN1092" s="39"/>
      <c r="DO1092" s="39"/>
      <c r="DP1092" s="39"/>
      <c r="DQ1092" s="39"/>
      <c r="DR1092" s="39"/>
      <c r="DS1092" s="39"/>
      <c r="DT1092" s="39"/>
      <c r="DU1092" s="39"/>
      <c r="DV1092" s="39"/>
      <c r="DW1092" s="39"/>
      <c r="DX1092" s="39"/>
      <c r="DY1092" s="39"/>
      <c r="DZ1092" s="39"/>
      <c r="EA1092" s="39"/>
      <c r="EB1092" s="39"/>
      <c r="EC1092" s="39"/>
      <c r="ED1092" s="39"/>
      <c r="EE1092" s="39"/>
      <c r="EF1092" s="39"/>
      <c r="EG1092" s="39"/>
      <c r="EH1092" s="39"/>
      <c r="EI1092" s="39"/>
      <c r="EJ1092" s="39"/>
      <c r="EK1092" s="39"/>
      <c r="EL1092" s="39"/>
      <c r="EM1092" s="39"/>
      <c r="EN1092" s="39"/>
      <c r="EO1092" s="39"/>
      <c r="EP1092" s="39"/>
      <c r="EQ1092" s="39"/>
      <c r="ER1092" s="39"/>
      <c r="ES1092" s="39"/>
      <c r="ET1092" s="39"/>
      <c r="EU1092" s="39"/>
      <c r="EV1092" s="39"/>
      <c r="EW1092" s="39"/>
      <c r="EX1092" s="39"/>
      <c r="EY1092" s="39"/>
      <c r="EZ1092" s="39"/>
      <c r="FA1092" s="39"/>
      <c r="FB1092" s="39"/>
      <c r="FC1092" s="39"/>
      <c r="FD1092" s="39"/>
      <c r="FE1092" s="39"/>
      <c r="FF1092" s="39"/>
      <c r="FG1092" s="39"/>
      <c r="FH1092" s="39"/>
      <c r="FI1092" s="39"/>
      <c r="FJ1092" s="39"/>
      <c r="FK1092" s="39"/>
      <c r="FL1092" s="39"/>
      <c r="FM1092" s="39"/>
      <c r="FN1092" s="39"/>
      <c r="FO1092" s="39"/>
      <c r="FP1092" s="39"/>
      <c r="FQ1092" s="39"/>
      <c r="FR1092" s="39"/>
      <c r="FS1092" s="39"/>
      <c r="FT1092" s="39"/>
      <c r="FU1092" s="39"/>
      <c r="FV1092" s="39"/>
      <c r="FW1092" s="39"/>
      <c r="FX1092" s="39"/>
      <c r="FY1092" s="39"/>
      <c r="FZ1092" s="39"/>
      <c r="GA1092" s="39"/>
      <c r="GB1092" s="39"/>
      <c r="GC1092" s="39"/>
      <c r="GD1092" s="39"/>
      <c r="GE1092" s="39"/>
      <c r="GF1092" s="39"/>
      <c r="GG1092" s="39"/>
      <c r="GH1092" s="39"/>
      <c r="GI1092" s="39"/>
      <c r="GJ1092" s="39"/>
      <c r="GK1092" s="39"/>
      <c r="GL1092" s="39"/>
      <c r="GM1092" s="39"/>
      <c r="GN1092" s="39"/>
      <c r="GO1092" s="39"/>
      <c r="GP1092" s="39"/>
      <c r="GQ1092" s="39"/>
      <c r="GR1092" s="39"/>
      <c r="GS1092" s="39"/>
      <c r="GT1092" s="39"/>
      <c r="GU1092" s="39"/>
      <c r="GV1092" s="39"/>
      <c r="GW1092" s="39"/>
      <c r="GX1092" s="39"/>
      <c r="GY1092" s="39"/>
      <c r="GZ1092" s="39"/>
      <c r="HA1092" s="39"/>
      <c r="HB1092" s="39"/>
      <c r="HC1092" s="39"/>
      <c r="HD1092" s="39"/>
      <c r="HE1092" s="39"/>
      <c r="HF1092" s="39"/>
      <c r="HG1092" s="39"/>
      <c r="HH1092" s="39"/>
      <c r="HI1092" s="39"/>
      <c r="HJ1092" s="39"/>
      <c r="HK1092" s="39"/>
      <c r="HL1092" s="39"/>
      <c r="HM1092" s="39"/>
      <c r="HN1092" s="39"/>
      <c r="HO1092" s="39"/>
      <c r="HP1092" s="39"/>
      <c r="HQ1092" s="39"/>
      <c r="HR1092" s="39"/>
      <c r="HS1092" s="39"/>
      <c r="HT1092" s="39"/>
      <c r="HU1092" s="39"/>
      <c r="HV1092" s="39"/>
      <c r="HW1092" s="39"/>
      <c r="HX1092" s="39"/>
      <c r="HY1092" s="39"/>
      <c r="HZ1092" s="39"/>
      <c r="IA1092" s="39"/>
      <c r="IB1092" s="44"/>
      <c r="IC1092" s="40"/>
      <c r="ID1092" s="40"/>
      <c r="IE1092" s="40"/>
      <c r="IF1092" s="40"/>
      <c r="IG1092" s="40"/>
      <c r="IH1092" s="40"/>
      <c r="II1092" s="40"/>
      <c r="IJ1092" s="40"/>
      <c r="IK1092" s="40"/>
      <c r="IL1092" s="40"/>
      <c r="IM1092" s="40"/>
      <c r="IN1092" s="40"/>
      <c r="IO1092" s="40"/>
      <c r="IP1092" s="40"/>
      <c r="IQ1092" s="40"/>
      <c r="IR1092" s="40"/>
      <c r="IS1092" s="40"/>
      <c r="IT1092" s="40"/>
      <c r="IU1092" s="40"/>
      <c r="IV1092" s="40"/>
    </row>
    <row r="1093" spans="2:256" s="33" customFormat="1" ht="31.5" x14ac:dyDescent="0.25">
      <c r="B1093" s="177"/>
      <c r="C1093" s="94">
        <v>457</v>
      </c>
      <c r="D1093" s="80" t="s">
        <v>3289</v>
      </c>
      <c r="E1093" s="42" t="s">
        <v>1757</v>
      </c>
      <c r="F1093" s="95" t="s">
        <v>1482</v>
      </c>
      <c r="G1093" s="80" t="s">
        <v>4018</v>
      </c>
      <c r="H1093" s="80" t="s">
        <v>4019</v>
      </c>
      <c r="I1093" s="133">
        <v>158000</v>
      </c>
      <c r="J1093" s="38"/>
      <c r="K1093" s="35" t="s">
        <v>3598</v>
      </c>
      <c r="L1093" s="39"/>
      <c r="M1093" s="39"/>
      <c r="N1093" s="39"/>
      <c r="O1093" s="39"/>
      <c r="P1093" s="39"/>
      <c r="Q1093" s="39"/>
      <c r="R1093" s="39"/>
      <c r="S1093" s="39"/>
      <c r="T1093" s="39"/>
      <c r="U1093" s="39"/>
      <c r="V1093" s="39"/>
      <c r="W1093" s="39"/>
      <c r="X1093" s="39"/>
      <c r="Y1093" s="39"/>
      <c r="Z1093" s="39"/>
      <c r="AA1093" s="39"/>
      <c r="AB1093" s="39"/>
      <c r="AC1093" s="39"/>
      <c r="AD1093" s="39"/>
      <c r="AE1093" s="39"/>
      <c r="AF1093" s="39"/>
      <c r="AG1093" s="39"/>
      <c r="AH1093" s="39"/>
      <c r="AI1093" s="39"/>
      <c r="AJ1093" s="39"/>
      <c r="AK1093" s="39"/>
      <c r="AL1093" s="39"/>
      <c r="AM1093" s="39"/>
      <c r="AN1093" s="39"/>
      <c r="AO1093" s="39"/>
      <c r="AP1093" s="39"/>
      <c r="AQ1093" s="39"/>
      <c r="AR1093" s="39"/>
      <c r="AS1093" s="39"/>
      <c r="AT1093" s="39"/>
      <c r="AU1093" s="39"/>
      <c r="AV1093" s="39"/>
      <c r="AW1093" s="39"/>
      <c r="AX1093" s="39"/>
      <c r="AY1093" s="39"/>
      <c r="AZ1093" s="39"/>
      <c r="BA1093" s="39"/>
      <c r="BB1093" s="39"/>
      <c r="BC1093" s="39"/>
      <c r="BD1093" s="39"/>
      <c r="BE1093" s="39"/>
      <c r="BF1093" s="39"/>
      <c r="BG1093" s="39"/>
      <c r="BH1093" s="39"/>
      <c r="BI1093" s="39"/>
      <c r="BJ1093" s="39"/>
      <c r="BK1093" s="39"/>
      <c r="BL1093" s="39"/>
      <c r="BM1093" s="39"/>
      <c r="BN1093" s="39"/>
      <c r="BO1093" s="39"/>
      <c r="BP1093" s="39"/>
      <c r="BQ1093" s="39"/>
      <c r="BR1093" s="39"/>
      <c r="BS1093" s="39"/>
      <c r="BT1093" s="39"/>
      <c r="BU1093" s="39"/>
      <c r="BV1093" s="39"/>
      <c r="BW1093" s="39"/>
      <c r="BX1093" s="39"/>
      <c r="BY1093" s="39"/>
      <c r="BZ1093" s="39"/>
      <c r="CA1093" s="39"/>
      <c r="CB1093" s="39"/>
      <c r="CC1093" s="39"/>
      <c r="CD1093" s="39"/>
      <c r="CE1093" s="39"/>
      <c r="CF1093" s="39"/>
      <c r="CG1093" s="39"/>
      <c r="CH1093" s="39"/>
      <c r="CI1093" s="39"/>
      <c r="CJ1093" s="39"/>
      <c r="CK1093" s="39"/>
      <c r="CL1093" s="39"/>
      <c r="CM1093" s="39"/>
      <c r="CN1093" s="39"/>
      <c r="CO1093" s="39"/>
      <c r="CP1093" s="39"/>
      <c r="CQ1093" s="39"/>
      <c r="CR1093" s="39"/>
      <c r="CS1093" s="39"/>
      <c r="CT1093" s="39"/>
      <c r="CU1093" s="39"/>
      <c r="CV1093" s="39"/>
      <c r="CW1093" s="39"/>
      <c r="CX1093" s="39"/>
      <c r="CY1093" s="39"/>
      <c r="CZ1093" s="39"/>
      <c r="DA1093" s="39"/>
      <c r="DB1093" s="39"/>
      <c r="DC1093" s="39"/>
      <c r="DD1093" s="39"/>
      <c r="DE1093" s="39"/>
      <c r="DF1093" s="39"/>
      <c r="DG1093" s="39"/>
      <c r="DH1093" s="39"/>
      <c r="DI1093" s="39"/>
      <c r="DJ1093" s="39"/>
      <c r="DK1093" s="39"/>
      <c r="DL1093" s="39"/>
      <c r="DM1093" s="39"/>
      <c r="DN1093" s="39"/>
      <c r="DO1093" s="39"/>
      <c r="DP1093" s="39"/>
      <c r="DQ1093" s="39"/>
      <c r="DR1093" s="39"/>
      <c r="DS1093" s="39"/>
      <c r="DT1093" s="39"/>
      <c r="DU1093" s="39"/>
      <c r="DV1093" s="39"/>
      <c r="DW1093" s="39"/>
      <c r="DX1093" s="39"/>
      <c r="DY1093" s="39"/>
      <c r="DZ1093" s="39"/>
      <c r="EA1093" s="39"/>
      <c r="EB1093" s="39"/>
      <c r="EC1093" s="39"/>
      <c r="ED1093" s="39"/>
      <c r="EE1093" s="39"/>
      <c r="EF1093" s="39"/>
      <c r="EG1093" s="39"/>
      <c r="EH1093" s="39"/>
      <c r="EI1093" s="39"/>
      <c r="EJ1093" s="39"/>
      <c r="EK1093" s="39"/>
      <c r="EL1093" s="39"/>
      <c r="EM1093" s="39"/>
      <c r="EN1093" s="39"/>
      <c r="EO1093" s="39"/>
      <c r="EP1093" s="39"/>
      <c r="EQ1093" s="39"/>
      <c r="ER1093" s="39"/>
      <c r="ES1093" s="39"/>
      <c r="ET1093" s="39"/>
      <c r="EU1093" s="39"/>
      <c r="EV1093" s="39"/>
      <c r="EW1093" s="39"/>
      <c r="EX1093" s="39"/>
      <c r="EY1093" s="39"/>
      <c r="EZ1093" s="39"/>
      <c r="FA1093" s="39"/>
      <c r="FB1093" s="39"/>
      <c r="FC1093" s="39"/>
      <c r="FD1093" s="39"/>
      <c r="FE1093" s="39"/>
      <c r="FF1093" s="39"/>
      <c r="FG1093" s="39"/>
      <c r="FH1093" s="39"/>
      <c r="FI1093" s="39"/>
      <c r="FJ1093" s="39"/>
      <c r="FK1093" s="39"/>
      <c r="FL1093" s="39"/>
      <c r="FM1093" s="39"/>
      <c r="FN1093" s="39"/>
      <c r="FO1093" s="39"/>
      <c r="FP1093" s="39"/>
      <c r="FQ1093" s="39"/>
      <c r="FR1093" s="39"/>
      <c r="FS1093" s="39"/>
      <c r="FT1093" s="39"/>
      <c r="FU1093" s="39"/>
      <c r="FV1093" s="39"/>
      <c r="FW1093" s="39"/>
      <c r="FX1093" s="39"/>
      <c r="FY1093" s="39"/>
      <c r="FZ1093" s="39"/>
      <c r="GA1093" s="39"/>
      <c r="GB1093" s="39"/>
      <c r="GC1093" s="39"/>
      <c r="GD1093" s="39"/>
      <c r="GE1093" s="39"/>
      <c r="GF1093" s="39"/>
      <c r="GG1093" s="39"/>
      <c r="GH1093" s="39"/>
      <c r="GI1093" s="39"/>
      <c r="GJ1093" s="39"/>
      <c r="GK1093" s="39"/>
      <c r="GL1093" s="39"/>
      <c r="GM1093" s="39"/>
      <c r="GN1093" s="39"/>
      <c r="GO1093" s="39"/>
      <c r="GP1093" s="39"/>
      <c r="GQ1093" s="39"/>
      <c r="GR1093" s="39"/>
      <c r="GS1093" s="39"/>
      <c r="GT1093" s="39"/>
      <c r="GU1093" s="39"/>
      <c r="GV1093" s="39"/>
      <c r="GW1093" s="39"/>
      <c r="GX1093" s="39"/>
      <c r="GY1093" s="39"/>
      <c r="GZ1093" s="39"/>
      <c r="HA1093" s="39"/>
      <c r="HB1093" s="39"/>
      <c r="HC1093" s="39"/>
      <c r="HD1093" s="39"/>
      <c r="HE1093" s="39"/>
      <c r="HF1093" s="39"/>
      <c r="HG1093" s="39"/>
      <c r="HH1093" s="39"/>
      <c r="HI1093" s="39"/>
      <c r="HJ1093" s="39"/>
      <c r="HK1093" s="39"/>
      <c r="HL1093" s="39"/>
      <c r="HM1093" s="39"/>
      <c r="HN1093" s="39"/>
      <c r="HO1093" s="39"/>
      <c r="HP1093" s="39"/>
      <c r="HQ1093" s="39"/>
      <c r="HR1093" s="39"/>
      <c r="HS1093" s="39"/>
      <c r="HT1093" s="39"/>
      <c r="HU1093" s="39"/>
      <c r="HV1093" s="39"/>
      <c r="HW1093" s="39"/>
      <c r="HX1093" s="39"/>
      <c r="HY1093" s="39"/>
      <c r="HZ1093" s="39"/>
      <c r="IA1093" s="39"/>
      <c r="IB1093" s="44"/>
      <c r="IC1093" s="40"/>
      <c r="ID1093" s="40"/>
      <c r="IE1093" s="40"/>
      <c r="IF1093" s="40"/>
      <c r="IG1093" s="40"/>
      <c r="IH1093" s="40"/>
      <c r="II1093" s="40"/>
      <c r="IJ1093" s="40"/>
      <c r="IK1093" s="40"/>
      <c r="IL1093" s="40"/>
      <c r="IM1093" s="40"/>
      <c r="IN1093" s="40"/>
      <c r="IO1093" s="40"/>
      <c r="IP1093" s="40"/>
      <c r="IQ1093" s="40"/>
      <c r="IR1093" s="40"/>
      <c r="IS1093" s="40"/>
      <c r="IT1093" s="40"/>
      <c r="IU1093" s="40"/>
      <c r="IV1093" s="40"/>
    </row>
    <row r="1094" spans="2:256" s="33" customFormat="1" ht="47.25" x14ac:dyDescent="0.25">
      <c r="B1094" s="177"/>
      <c r="C1094" s="94">
        <v>458</v>
      </c>
      <c r="D1094" s="80" t="s">
        <v>3290</v>
      </c>
      <c r="E1094" s="42" t="s">
        <v>1757</v>
      </c>
      <c r="F1094" s="95" t="s">
        <v>1483</v>
      </c>
      <c r="G1094" s="80" t="s">
        <v>3856</v>
      </c>
      <c r="H1094" s="80" t="s">
        <v>3857</v>
      </c>
      <c r="I1094" s="133">
        <v>468800</v>
      </c>
      <c r="J1094" s="38"/>
      <c r="K1094" s="35" t="s">
        <v>3599</v>
      </c>
      <c r="L1094" s="39"/>
      <c r="M1094" s="39"/>
      <c r="N1094" s="39"/>
      <c r="O1094" s="39"/>
      <c r="P1094" s="39"/>
      <c r="Q1094" s="39"/>
      <c r="R1094" s="39"/>
      <c r="S1094" s="39"/>
      <c r="T1094" s="39"/>
      <c r="U1094" s="39"/>
      <c r="V1094" s="39"/>
      <c r="W1094" s="39"/>
      <c r="X1094" s="39"/>
      <c r="Y1094" s="39"/>
      <c r="Z1094" s="39"/>
      <c r="AA1094" s="39"/>
      <c r="AB1094" s="39"/>
      <c r="AC1094" s="39"/>
      <c r="AD1094" s="39"/>
      <c r="AE1094" s="39"/>
      <c r="AF1094" s="39"/>
      <c r="AG1094" s="39"/>
      <c r="AH1094" s="39"/>
      <c r="AI1094" s="39"/>
      <c r="AJ1094" s="39"/>
      <c r="AK1094" s="39"/>
      <c r="AL1094" s="39"/>
      <c r="AM1094" s="39"/>
      <c r="AN1094" s="39"/>
      <c r="AO1094" s="39"/>
      <c r="AP1094" s="39"/>
      <c r="AQ1094" s="39"/>
      <c r="AR1094" s="39"/>
      <c r="AS1094" s="39"/>
      <c r="AT1094" s="39"/>
      <c r="AU1094" s="39"/>
      <c r="AV1094" s="39"/>
      <c r="AW1094" s="39"/>
      <c r="AX1094" s="39"/>
      <c r="AY1094" s="39"/>
      <c r="AZ1094" s="39"/>
      <c r="BA1094" s="39"/>
      <c r="BB1094" s="39"/>
      <c r="BC1094" s="39"/>
      <c r="BD1094" s="39"/>
      <c r="BE1094" s="39"/>
      <c r="BF1094" s="39"/>
      <c r="BG1094" s="39"/>
      <c r="BH1094" s="39"/>
      <c r="BI1094" s="39"/>
      <c r="BJ1094" s="39"/>
      <c r="BK1094" s="39"/>
      <c r="BL1094" s="39"/>
      <c r="BM1094" s="39"/>
      <c r="BN1094" s="39"/>
      <c r="BO1094" s="39"/>
      <c r="BP1094" s="39"/>
      <c r="BQ1094" s="39"/>
      <c r="BR1094" s="39"/>
      <c r="BS1094" s="39"/>
      <c r="BT1094" s="39"/>
      <c r="BU1094" s="39"/>
      <c r="BV1094" s="39"/>
      <c r="BW1094" s="39"/>
      <c r="BX1094" s="39"/>
      <c r="BY1094" s="39"/>
      <c r="BZ1094" s="39"/>
      <c r="CA1094" s="39"/>
      <c r="CB1094" s="39"/>
      <c r="CC1094" s="39"/>
      <c r="CD1094" s="39"/>
      <c r="CE1094" s="39"/>
      <c r="CF1094" s="39"/>
      <c r="CG1094" s="39"/>
      <c r="CH1094" s="39"/>
      <c r="CI1094" s="39"/>
      <c r="CJ1094" s="39"/>
      <c r="CK1094" s="39"/>
      <c r="CL1094" s="39"/>
      <c r="CM1094" s="39"/>
      <c r="CN1094" s="39"/>
      <c r="CO1094" s="39"/>
      <c r="CP1094" s="39"/>
      <c r="CQ1094" s="39"/>
      <c r="CR1094" s="39"/>
      <c r="CS1094" s="39"/>
      <c r="CT1094" s="39"/>
      <c r="CU1094" s="39"/>
      <c r="CV1094" s="39"/>
      <c r="CW1094" s="39"/>
      <c r="CX1094" s="39"/>
      <c r="CY1094" s="39"/>
      <c r="CZ1094" s="39"/>
      <c r="DA1094" s="39"/>
      <c r="DB1094" s="39"/>
      <c r="DC1094" s="39"/>
      <c r="DD1094" s="39"/>
      <c r="DE1094" s="39"/>
      <c r="DF1094" s="39"/>
      <c r="DG1094" s="39"/>
      <c r="DH1094" s="39"/>
      <c r="DI1094" s="39"/>
      <c r="DJ1094" s="39"/>
      <c r="DK1094" s="39"/>
      <c r="DL1094" s="39"/>
      <c r="DM1094" s="39"/>
      <c r="DN1094" s="39"/>
      <c r="DO1094" s="39"/>
      <c r="DP1094" s="39"/>
      <c r="DQ1094" s="39"/>
      <c r="DR1094" s="39"/>
      <c r="DS1094" s="39"/>
      <c r="DT1094" s="39"/>
      <c r="DU1094" s="39"/>
      <c r="DV1094" s="39"/>
      <c r="DW1094" s="39"/>
      <c r="DX1094" s="39"/>
      <c r="DY1094" s="39"/>
      <c r="DZ1094" s="39"/>
      <c r="EA1094" s="39"/>
      <c r="EB1094" s="39"/>
      <c r="EC1094" s="39"/>
      <c r="ED1094" s="39"/>
      <c r="EE1094" s="39"/>
      <c r="EF1094" s="39"/>
      <c r="EG1094" s="39"/>
      <c r="EH1094" s="39"/>
      <c r="EI1094" s="39"/>
      <c r="EJ1094" s="39"/>
      <c r="EK1094" s="39"/>
      <c r="EL1094" s="39"/>
      <c r="EM1094" s="39"/>
      <c r="EN1094" s="39"/>
      <c r="EO1094" s="39"/>
      <c r="EP1094" s="39"/>
      <c r="EQ1094" s="39"/>
      <c r="ER1094" s="39"/>
      <c r="ES1094" s="39"/>
      <c r="ET1094" s="39"/>
      <c r="EU1094" s="39"/>
      <c r="EV1094" s="39"/>
      <c r="EW1094" s="39"/>
      <c r="EX1094" s="39"/>
      <c r="EY1094" s="39"/>
      <c r="EZ1094" s="39"/>
      <c r="FA1094" s="39"/>
      <c r="FB1094" s="39"/>
      <c r="FC1094" s="39"/>
      <c r="FD1094" s="39"/>
      <c r="FE1094" s="39"/>
      <c r="FF1094" s="39"/>
      <c r="FG1094" s="39"/>
      <c r="FH1094" s="39"/>
      <c r="FI1094" s="39"/>
      <c r="FJ1094" s="39"/>
      <c r="FK1094" s="39"/>
      <c r="FL1094" s="39"/>
      <c r="FM1094" s="39"/>
      <c r="FN1094" s="39"/>
      <c r="FO1094" s="39"/>
      <c r="FP1094" s="39"/>
      <c r="FQ1094" s="39"/>
      <c r="FR1094" s="39"/>
      <c r="FS1094" s="39"/>
      <c r="FT1094" s="39"/>
      <c r="FU1094" s="39"/>
      <c r="FV1094" s="39"/>
      <c r="FW1094" s="39"/>
      <c r="FX1094" s="39"/>
      <c r="FY1094" s="39"/>
      <c r="FZ1094" s="39"/>
      <c r="GA1094" s="39"/>
      <c r="GB1094" s="39"/>
      <c r="GC1094" s="39"/>
      <c r="GD1094" s="39"/>
      <c r="GE1094" s="39"/>
      <c r="GF1094" s="39"/>
      <c r="GG1094" s="39"/>
      <c r="GH1094" s="39"/>
      <c r="GI1094" s="39"/>
      <c r="GJ1094" s="39"/>
      <c r="GK1094" s="39"/>
      <c r="GL1094" s="39"/>
      <c r="GM1094" s="39"/>
      <c r="GN1094" s="39"/>
      <c r="GO1094" s="39"/>
      <c r="GP1094" s="39"/>
      <c r="GQ1094" s="39"/>
      <c r="GR1094" s="39"/>
      <c r="GS1094" s="39"/>
      <c r="GT1094" s="39"/>
      <c r="GU1094" s="39"/>
      <c r="GV1094" s="39"/>
      <c r="GW1094" s="39"/>
      <c r="GX1094" s="39"/>
      <c r="GY1094" s="39"/>
      <c r="GZ1094" s="39"/>
      <c r="HA1094" s="39"/>
      <c r="HB1094" s="39"/>
      <c r="HC1094" s="39"/>
      <c r="HD1094" s="39"/>
      <c r="HE1094" s="39"/>
      <c r="HF1094" s="39"/>
      <c r="HG1094" s="39"/>
      <c r="HH1094" s="39"/>
      <c r="HI1094" s="39"/>
      <c r="HJ1094" s="39"/>
      <c r="HK1094" s="39"/>
      <c r="HL1094" s="39"/>
      <c r="HM1094" s="39"/>
      <c r="HN1094" s="39"/>
      <c r="HO1094" s="39"/>
      <c r="HP1094" s="39"/>
      <c r="HQ1094" s="39"/>
      <c r="HR1094" s="39"/>
      <c r="HS1094" s="39"/>
      <c r="HT1094" s="39"/>
      <c r="HU1094" s="39"/>
      <c r="HV1094" s="39"/>
      <c r="HW1094" s="39"/>
      <c r="HX1094" s="39"/>
      <c r="HY1094" s="39"/>
      <c r="HZ1094" s="39"/>
      <c r="IA1094" s="39"/>
      <c r="IB1094" s="44"/>
      <c r="IC1094" s="40"/>
      <c r="ID1094" s="40"/>
      <c r="IE1094" s="40"/>
      <c r="IF1094" s="40"/>
      <c r="IG1094" s="40"/>
      <c r="IH1094" s="40"/>
      <c r="II1094" s="40"/>
      <c r="IJ1094" s="40"/>
      <c r="IK1094" s="40"/>
      <c r="IL1094" s="40"/>
      <c r="IM1094" s="40"/>
      <c r="IN1094" s="40"/>
      <c r="IO1094" s="40"/>
      <c r="IP1094" s="40"/>
      <c r="IQ1094" s="40"/>
      <c r="IR1094" s="40"/>
      <c r="IS1094" s="40"/>
      <c r="IT1094" s="40"/>
      <c r="IU1094" s="40"/>
      <c r="IV1094" s="40"/>
    </row>
    <row r="1095" spans="2:256" s="33" customFormat="1" ht="31.5" x14ac:dyDescent="0.25">
      <c r="B1095" s="177"/>
      <c r="C1095" s="94">
        <v>459</v>
      </c>
      <c r="D1095" s="80" t="s">
        <v>3282</v>
      </c>
      <c r="E1095" s="42" t="s">
        <v>1757</v>
      </c>
      <c r="F1095" s="95" t="s">
        <v>1484</v>
      </c>
      <c r="G1095" s="80" t="s">
        <v>3858</v>
      </c>
      <c r="H1095" s="80" t="s">
        <v>3859</v>
      </c>
      <c r="I1095" s="133">
        <v>18900</v>
      </c>
      <c r="J1095" s="38"/>
      <c r="K1095" s="35" t="s">
        <v>3600</v>
      </c>
      <c r="L1095" s="39"/>
      <c r="M1095" s="39"/>
      <c r="N1095" s="39"/>
      <c r="O1095" s="39"/>
      <c r="P1095" s="39"/>
      <c r="Q1095" s="39"/>
      <c r="R1095" s="39"/>
      <c r="S1095" s="39"/>
      <c r="T1095" s="39"/>
      <c r="U1095" s="39"/>
      <c r="V1095" s="39"/>
      <c r="W1095" s="39"/>
      <c r="X1095" s="39"/>
      <c r="Y1095" s="39"/>
      <c r="Z1095" s="39"/>
      <c r="AA1095" s="39"/>
      <c r="AB1095" s="39"/>
      <c r="AC1095" s="39"/>
      <c r="AD1095" s="39"/>
      <c r="AE1095" s="39"/>
      <c r="AF1095" s="39"/>
      <c r="AG1095" s="39"/>
      <c r="AH1095" s="39"/>
      <c r="AI1095" s="39"/>
      <c r="AJ1095" s="39"/>
      <c r="AK1095" s="39"/>
      <c r="AL1095" s="39"/>
      <c r="AM1095" s="39"/>
      <c r="AN1095" s="39"/>
      <c r="AO1095" s="39"/>
      <c r="AP1095" s="39"/>
      <c r="AQ1095" s="39"/>
      <c r="AR1095" s="39"/>
      <c r="AS1095" s="39"/>
      <c r="AT1095" s="39"/>
      <c r="AU1095" s="39"/>
      <c r="AV1095" s="39"/>
      <c r="AW1095" s="39"/>
      <c r="AX1095" s="39"/>
      <c r="AY1095" s="39"/>
      <c r="AZ1095" s="39"/>
      <c r="BA1095" s="39"/>
      <c r="BB1095" s="39"/>
      <c r="BC1095" s="39"/>
      <c r="BD1095" s="39"/>
      <c r="BE1095" s="39"/>
      <c r="BF1095" s="39"/>
      <c r="BG1095" s="39"/>
      <c r="BH1095" s="39"/>
      <c r="BI1095" s="39"/>
      <c r="BJ1095" s="39"/>
      <c r="BK1095" s="39"/>
      <c r="BL1095" s="39"/>
      <c r="BM1095" s="39"/>
      <c r="BN1095" s="39"/>
      <c r="BO1095" s="39"/>
      <c r="BP1095" s="39"/>
      <c r="BQ1095" s="39"/>
      <c r="BR1095" s="39"/>
      <c r="BS1095" s="39"/>
      <c r="BT1095" s="39"/>
      <c r="BU1095" s="39"/>
      <c r="BV1095" s="39"/>
      <c r="BW1095" s="39"/>
      <c r="BX1095" s="39"/>
      <c r="BY1095" s="39"/>
      <c r="BZ1095" s="39"/>
      <c r="CA1095" s="39"/>
      <c r="CB1095" s="39"/>
      <c r="CC1095" s="39"/>
      <c r="CD1095" s="39"/>
      <c r="CE1095" s="39"/>
      <c r="CF1095" s="39"/>
      <c r="CG1095" s="39"/>
      <c r="CH1095" s="39"/>
      <c r="CI1095" s="39"/>
      <c r="CJ1095" s="39"/>
      <c r="CK1095" s="39"/>
      <c r="CL1095" s="39"/>
      <c r="CM1095" s="39"/>
      <c r="CN1095" s="39"/>
      <c r="CO1095" s="39"/>
      <c r="CP1095" s="39"/>
      <c r="CQ1095" s="39"/>
      <c r="CR1095" s="39"/>
      <c r="CS1095" s="39"/>
      <c r="CT1095" s="39"/>
      <c r="CU1095" s="39"/>
      <c r="CV1095" s="39"/>
      <c r="CW1095" s="39"/>
      <c r="CX1095" s="39"/>
      <c r="CY1095" s="39"/>
      <c r="CZ1095" s="39"/>
      <c r="DA1095" s="39"/>
      <c r="DB1095" s="39"/>
      <c r="DC1095" s="39"/>
      <c r="DD1095" s="39"/>
      <c r="DE1095" s="39"/>
      <c r="DF1095" s="39"/>
      <c r="DG1095" s="39"/>
      <c r="DH1095" s="39"/>
      <c r="DI1095" s="39"/>
      <c r="DJ1095" s="39"/>
      <c r="DK1095" s="39"/>
      <c r="DL1095" s="39"/>
      <c r="DM1095" s="39"/>
      <c r="DN1095" s="39"/>
      <c r="DO1095" s="39"/>
      <c r="DP1095" s="39"/>
      <c r="DQ1095" s="39"/>
      <c r="DR1095" s="39"/>
      <c r="DS1095" s="39"/>
      <c r="DT1095" s="39"/>
      <c r="DU1095" s="39"/>
      <c r="DV1095" s="39"/>
      <c r="DW1095" s="39"/>
      <c r="DX1095" s="39"/>
      <c r="DY1095" s="39"/>
      <c r="DZ1095" s="39"/>
      <c r="EA1095" s="39"/>
      <c r="EB1095" s="39"/>
      <c r="EC1095" s="39"/>
      <c r="ED1095" s="39"/>
      <c r="EE1095" s="39"/>
      <c r="EF1095" s="39"/>
      <c r="EG1095" s="39"/>
      <c r="EH1095" s="39"/>
      <c r="EI1095" s="39"/>
      <c r="EJ1095" s="39"/>
      <c r="EK1095" s="39"/>
      <c r="EL1095" s="39"/>
      <c r="EM1095" s="39"/>
      <c r="EN1095" s="39"/>
      <c r="EO1095" s="39"/>
      <c r="EP1095" s="39"/>
      <c r="EQ1095" s="39"/>
      <c r="ER1095" s="39"/>
      <c r="ES1095" s="39"/>
      <c r="ET1095" s="39"/>
      <c r="EU1095" s="39"/>
      <c r="EV1095" s="39"/>
      <c r="EW1095" s="39"/>
      <c r="EX1095" s="39"/>
      <c r="EY1095" s="39"/>
      <c r="EZ1095" s="39"/>
      <c r="FA1095" s="39"/>
      <c r="FB1095" s="39"/>
      <c r="FC1095" s="39"/>
      <c r="FD1095" s="39"/>
      <c r="FE1095" s="39"/>
      <c r="FF1095" s="39"/>
      <c r="FG1095" s="39"/>
      <c r="FH1095" s="39"/>
      <c r="FI1095" s="39"/>
      <c r="FJ1095" s="39"/>
      <c r="FK1095" s="39"/>
      <c r="FL1095" s="39"/>
      <c r="FM1095" s="39"/>
      <c r="FN1095" s="39"/>
      <c r="FO1095" s="39"/>
      <c r="FP1095" s="39"/>
      <c r="FQ1095" s="39"/>
      <c r="FR1095" s="39"/>
      <c r="FS1095" s="39"/>
      <c r="FT1095" s="39"/>
      <c r="FU1095" s="39"/>
      <c r="FV1095" s="39"/>
      <c r="FW1095" s="39"/>
      <c r="FX1095" s="39"/>
      <c r="FY1095" s="39"/>
      <c r="FZ1095" s="39"/>
      <c r="GA1095" s="39"/>
      <c r="GB1095" s="39"/>
      <c r="GC1095" s="39"/>
      <c r="GD1095" s="39"/>
      <c r="GE1095" s="39"/>
      <c r="GF1095" s="39"/>
      <c r="GG1095" s="39"/>
      <c r="GH1095" s="39"/>
      <c r="GI1095" s="39"/>
      <c r="GJ1095" s="39"/>
      <c r="GK1095" s="39"/>
      <c r="GL1095" s="39"/>
      <c r="GM1095" s="39"/>
      <c r="GN1095" s="39"/>
      <c r="GO1095" s="39"/>
      <c r="GP1095" s="39"/>
      <c r="GQ1095" s="39"/>
      <c r="GR1095" s="39"/>
      <c r="GS1095" s="39"/>
      <c r="GT1095" s="39"/>
      <c r="GU1095" s="39"/>
      <c r="GV1095" s="39"/>
      <c r="GW1095" s="39"/>
      <c r="GX1095" s="39"/>
      <c r="GY1095" s="39"/>
      <c r="GZ1095" s="39"/>
      <c r="HA1095" s="39"/>
      <c r="HB1095" s="39"/>
      <c r="HC1095" s="39"/>
      <c r="HD1095" s="39"/>
      <c r="HE1095" s="39"/>
      <c r="HF1095" s="39"/>
      <c r="HG1095" s="39"/>
      <c r="HH1095" s="39"/>
      <c r="HI1095" s="39"/>
      <c r="HJ1095" s="39"/>
      <c r="HK1095" s="39"/>
      <c r="HL1095" s="39"/>
      <c r="HM1095" s="39"/>
      <c r="HN1095" s="39"/>
      <c r="HO1095" s="39"/>
      <c r="HP1095" s="39"/>
      <c r="HQ1095" s="39"/>
      <c r="HR1095" s="39"/>
      <c r="HS1095" s="39"/>
      <c r="HT1095" s="39"/>
      <c r="HU1095" s="39"/>
      <c r="HV1095" s="39"/>
      <c r="HW1095" s="39"/>
      <c r="HX1095" s="39"/>
      <c r="HY1095" s="39"/>
      <c r="HZ1095" s="39"/>
      <c r="IA1095" s="39"/>
      <c r="IB1095" s="44"/>
      <c r="IC1095" s="40"/>
      <c r="ID1095" s="40"/>
      <c r="IE1095" s="40"/>
      <c r="IF1095" s="40"/>
      <c r="IG1095" s="40"/>
      <c r="IH1095" s="40"/>
      <c r="II1095" s="40"/>
      <c r="IJ1095" s="40"/>
      <c r="IK1095" s="40"/>
      <c r="IL1095" s="40"/>
      <c r="IM1095" s="40"/>
      <c r="IN1095" s="40"/>
      <c r="IO1095" s="40"/>
      <c r="IP1095" s="40"/>
      <c r="IQ1095" s="40"/>
      <c r="IR1095" s="40"/>
      <c r="IS1095" s="40"/>
      <c r="IT1095" s="40"/>
      <c r="IU1095" s="40"/>
      <c r="IV1095" s="40"/>
    </row>
    <row r="1096" spans="2:256" s="33" customFormat="1" ht="31.5" x14ac:dyDescent="0.25">
      <c r="B1096" s="177"/>
      <c r="C1096" s="94">
        <v>460</v>
      </c>
      <c r="D1096" s="80" t="s">
        <v>3291</v>
      </c>
      <c r="E1096" s="42" t="s">
        <v>1757</v>
      </c>
      <c r="F1096" s="95" t="s">
        <v>1485</v>
      </c>
      <c r="G1096" s="80" t="s">
        <v>3860</v>
      </c>
      <c r="H1096" s="80" t="s">
        <v>3861</v>
      </c>
      <c r="I1096" s="133">
        <v>305050</v>
      </c>
      <c r="J1096" s="38"/>
      <c r="K1096" s="35" t="s">
        <v>3601</v>
      </c>
      <c r="L1096" s="39"/>
      <c r="M1096" s="39"/>
      <c r="N1096" s="39"/>
      <c r="O1096" s="39"/>
      <c r="P1096" s="39"/>
      <c r="Q1096" s="39"/>
      <c r="R1096" s="39"/>
      <c r="S1096" s="39"/>
      <c r="T1096" s="39"/>
      <c r="U1096" s="39"/>
      <c r="V1096" s="39"/>
      <c r="W1096" s="39"/>
      <c r="X1096" s="39"/>
      <c r="Y1096" s="39"/>
      <c r="Z1096" s="39"/>
      <c r="AA1096" s="39"/>
      <c r="AB1096" s="39"/>
      <c r="AC1096" s="39"/>
      <c r="AD1096" s="39"/>
      <c r="AE1096" s="39"/>
      <c r="AF1096" s="39"/>
      <c r="AG1096" s="39"/>
      <c r="AH1096" s="39"/>
      <c r="AI1096" s="39"/>
      <c r="AJ1096" s="39"/>
      <c r="AK1096" s="39"/>
      <c r="AL1096" s="39"/>
      <c r="AM1096" s="39"/>
      <c r="AN1096" s="39"/>
      <c r="AO1096" s="39"/>
      <c r="AP1096" s="39"/>
      <c r="AQ1096" s="39"/>
      <c r="AR1096" s="39"/>
      <c r="AS1096" s="39"/>
      <c r="AT1096" s="39"/>
      <c r="AU1096" s="39"/>
      <c r="AV1096" s="39"/>
      <c r="AW1096" s="39"/>
      <c r="AX1096" s="39"/>
      <c r="AY1096" s="39"/>
      <c r="AZ1096" s="39"/>
      <c r="BA1096" s="39"/>
      <c r="BB1096" s="39"/>
      <c r="BC1096" s="39"/>
      <c r="BD1096" s="39"/>
      <c r="BE1096" s="39"/>
      <c r="BF1096" s="39"/>
      <c r="BG1096" s="39"/>
      <c r="BH1096" s="39"/>
      <c r="BI1096" s="39"/>
      <c r="BJ1096" s="39"/>
      <c r="BK1096" s="39"/>
      <c r="BL1096" s="39"/>
      <c r="BM1096" s="39"/>
      <c r="BN1096" s="39"/>
      <c r="BO1096" s="39"/>
      <c r="BP1096" s="39"/>
      <c r="BQ1096" s="39"/>
      <c r="BR1096" s="39"/>
      <c r="BS1096" s="39"/>
      <c r="BT1096" s="39"/>
      <c r="BU1096" s="39"/>
      <c r="BV1096" s="39"/>
      <c r="BW1096" s="39"/>
      <c r="BX1096" s="39"/>
      <c r="BY1096" s="39"/>
      <c r="BZ1096" s="39"/>
      <c r="CA1096" s="39"/>
      <c r="CB1096" s="39"/>
      <c r="CC1096" s="39"/>
      <c r="CD1096" s="39"/>
      <c r="CE1096" s="39"/>
      <c r="CF1096" s="39"/>
      <c r="CG1096" s="39"/>
      <c r="CH1096" s="39"/>
      <c r="CI1096" s="39"/>
      <c r="CJ1096" s="39"/>
      <c r="CK1096" s="39"/>
      <c r="CL1096" s="39"/>
      <c r="CM1096" s="39"/>
      <c r="CN1096" s="39"/>
      <c r="CO1096" s="39"/>
      <c r="CP1096" s="39"/>
      <c r="CQ1096" s="39"/>
      <c r="CR1096" s="39"/>
      <c r="CS1096" s="39"/>
      <c r="CT1096" s="39"/>
      <c r="CU1096" s="39"/>
      <c r="CV1096" s="39"/>
      <c r="CW1096" s="39"/>
      <c r="CX1096" s="39"/>
      <c r="CY1096" s="39"/>
      <c r="CZ1096" s="39"/>
      <c r="DA1096" s="39"/>
      <c r="DB1096" s="39"/>
      <c r="DC1096" s="39"/>
      <c r="DD1096" s="39"/>
      <c r="DE1096" s="39"/>
      <c r="DF1096" s="39"/>
      <c r="DG1096" s="39"/>
      <c r="DH1096" s="39"/>
      <c r="DI1096" s="39"/>
      <c r="DJ1096" s="39"/>
      <c r="DK1096" s="39"/>
      <c r="DL1096" s="39"/>
      <c r="DM1096" s="39"/>
      <c r="DN1096" s="39"/>
      <c r="DO1096" s="39"/>
      <c r="DP1096" s="39"/>
      <c r="DQ1096" s="39"/>
      <c r="DR1096" s="39"/>
      <c r="DS1096" s="39"/>
      <c r="DT1096" s="39"/>
      <c r="DU1096" s="39"/>
      <c r="DV1096" s="39"/>
      <c r="DW1096" s="39"/>
      <c r="DX1096" s="39"/>
      <c r="DY1096" s="39"/>
      <c r="DZ1096" s="39"/>
      <c r="EA1096" s="39"/>
      <c r="EB1096" s="39"/>
      <c r="EC1096" s="39"/>
      <c r="ED1096" s="39"/>
      <c r="EE1096" s="39"/>
      <c r="EF1096" s="39"/>
      <c r="EG1096" s="39"/>
      <c r="EH1096" s="39"/>
      <c r="EI1096" s="39"/>
      <c r="EJ1096" s="39"/>
      <c r="EK1096" s="39"/>
      <c r="EL1096" s="39"/>
      <c r="EM1096" s="39"/>
      <c r="EN1096" s="39"/>
      <c r="EO1096" s="39"/>
      <c r="EP1096" s="39"/>
      <c r="EQ1096" s="39"/>
      <c r="ER1096" s="39"/>
      <c r="ES1096" s="39"/>
      <c r="ET1096" s="39"/>
      <c r="EU1096" s="39"/>
      <c r="EV1096" s="39"/>
      <c r="EW1096" s="39"/>
      <c r="EX1096" s="39"/>
      <c r="EY1096" s="39"/>
      <c r="EZ1096" s="39"/>
      <c r="FA1096" s="39"/>
      <c r="FB1096" s="39"/>
      <c r="FC1096" s="39"/>
      <c r="FD1096" s="39"/>
      <c r="FE1096" s="39"/>
      <c r="FF1096" s="39"/>
      <c r="FG1096" s="39"/>
      <c r="FH1096" s="39"/>
      <c r="FI1096" s="39"/>
      <c r="FJ1096" s="39"/>
      <c r="FK1096" s="39"/>
      <c r="FL1096" s="39"/>
      <c r="FM1096" s="39"/>
      <c r="FN1096" s="39"/>
      <c r="FO1096" s="39"/>
      <c r="FP1096" s="39"/>
      <c r="FQ1096" s="39"/>
      <c r="FR1096" s="39"/>
      <c r="FS1096" s="39"/>
      <c r="FT1096" s="39"/>
      <c r="FU1096" s="39"/>
      <c r="FV1096" s="39"/>
      <c r="FW1096" s="39"/>
      <c r="FX1096" s="39"/>
      <c r="FY1096" s="39"/>
      <c r="FZ1096" s="39"/>
      <c r="GA1096" s="39"/>
      <c r="GB1096" s="39"/>
      <c r="GC1096" s="39"/>
      <c r="GD1096" s="39"/>
      <c r="GE1096" s="39"/>
      <c r="GF1096" s="39"/>
      <c r="GG1096" s="39"/>
      <c r="GH1096" s="39"/>
      <c r="GI1096" s="39"/>
      <c r="GJ1096" s="39"/>
      <c r="GK1096" s="39"/>
      <c r="GL1096" s="39"/>
      <c r="GM1096" s="39"/>
      <c r="GN1096" s="39"/>
      <c r="GO1096" s="39"/>
      <c r="GP1096" s="39"/>
      <c r="GQ1096" s="39"/>
      <c r="GR1096" s="39"/>
      <c r="GS1096" s="39"/>
      <c r="GT1096" s="39"/>
      <c r="GU1096" s="39"/>
      <c r="GV1096" s="39"/>
      <c r="GW1096" s="39"/>
      <c r="GX1096" s="39"/>
      <c r="GY1096" s="39"/>
      <c r="GZ1096" s="39"/>
      <c r="HA1096" s="39"/>
      <c r="HB1096" s="39"/>
      <c r="HC1096" s="39"/>
      <c r="HD1096" s="39"/>
      <c r="HE1096" s="39"/>
      <c r="HF1096" s="39"/>
      <c r="HG1096" s="39"/>
      <c r="HH1096" s="39"/>
      <c r="HI1096" s="39"/>
      <c r="HJ1096" s="39"/>
      <c r="HK1096" s="39"/>
      <c r="HL1096" s="39"/>
      <c r="HM1096" s="39"/>
      <c r="HN1096" s="39"/>
      <c r="HO1096" s="39"/>
      <c r="HP1096" s="39"/>
      <c r="HQ1096" s="39"/>
      <c r="HR1096" s="39"/>
      <c r="HS1096" s="39"/>
      <c r="HT1096" s="39"/>
      <c r="HU1096" s="39"/>
      <c r="HV1096" s="39"/>
      <c r="HW1096" s="39"/>
      <c r="HX1096" s="39"/>
      <c r="HY1096" s="39"/>
      <c r="HZ1096" s="39"/>
      <c r="IA1096" s="39"/>
      <c r="IB1096" s="44"/>
      <c r="IC1096" s="40"/>
      <c r="ID1096" s="40"/>
      <c r="IE1096" s="40"/>
      <c r="IF1096" s="40"/>
      <c r="IG1096" s="40"/>
      <c r="IH1096" s="40"/>
      <c r="II1096" s="40"/>
      <c r="IJ1096" s="40"/>
      <c r="IK1096" s="40"/>
      <c r="IL1096" s="40"/>
      <c r="IM1096" s="40"/>
      <c r="IN1096" s="40"/>
      <c r="IO1096" s="40"/>
      <c r="IP1096" s="40"/>
      <c r="IQ1096" s="40"/>
      <c r="IR1096" s="40"/>
      <c r="IS1096" s="40"/>
      <c r="IT1096" s="40"/>
      <c r="IU1096" s="40"/>
      <c r="IV1096" s="40"/>
    </row>
    <row r="1097" spans="2:256" s="33" customFormat="1" ht="47.25" x14ac:dyDescent="0.25">
      <c r="B1097" s="177"/>
      <c r="C1097" s="94">
        <v>461</v>
      </c>
      <c r="D1097" s="80" t="s">
        <v>3292</v>
      </c>
      <c r="E1097" s="42" t="s">
        <v>1757</v>
      </c>
      <c r="F1097" s="95" t="s">
        <v>1486</v>
      </c>
      <c r="G1097" s="80" t="s">
        <v>4020</v>
      </c>
      <c r="H1097" s="80" t="s">
        <v>4021</v>
      </c>
      <c r="I1097" s="133">
        <v>72500</v>
      </c>
      <c r="J1097" s="38"/>
      <c r="K1097" s="35" t="s">
        <v>3559</v>
      </c>
      <c r="L1097" s="39"/>
      <c r="M1097" s="39"/>
      <c r="N1097" s="39"/>
      <c r="O1097" s="39"/>
      <c r="P1097" s="39"/>
      <c r="Q1097" s="39"/>
      <c r="R1097" s="39"/>
      <c r="S1097" s="39"/>
      <c r="T1097" s="39"/>
      <c r="U1097" s="39"/>
      <c r="V1097" s="39"/>
      <c r="W1097" s="39"/>
      <c r="X1097" s="39"/>
      <c r="Y1097" s="39"/>
      <c r="Z1097" s="39"/>
      <c r="AA1097" s="39"/>
      <c r="AB1097" s="39"/>
      <c r="AC1097" s="39"/>
      <c r="AD1097" s="39"/>
      <c r="AE1097" s="39"/>
      <c r="AF1097" s="39"/>
      <c r="AG1097" s="39"/>
      <c r="AH1097" s="39"/>
      <c r="AI1097" s="39"/>
      <c r="AJ1097" s="39"/>
      <c r="AK1097" s="39"/>
      <c r="AL1097" s="39"/>
      <c r="AM1097" s="39"/>
      <c r="AN1097" s="39"/>
      <c r="AO1097" s="39"/>
      <c r="AP1097" s="39"/>
      <c r="AQ1097" s="39"/>
      <c r="AR1097" s="39"/>
      <c r="AS1097" s="39"/>
      <c r="AT1097" s="39"/>
      <c r="AU1097" s="39"/>
      <c r="AV1097" s="39"/>
      <c r="AW1097" s="39"/>
      <c r="AX1097" s="39"/>
      <c r="AY1097" s="39"/>
      <c r="AZ1097" s="39"/>
      <c r="BA1097" s="39"/>
      <c r="BB1097" s="39"/>
      <c r="BC1097" s="39"/>
      <c r="BD1097" s="39"/>
      <c r="BE1097" s="39"/>
      <c r="BF1097" s="39"/>
      <c r="BG1097" s="39"/>
      <c r="BH1097" s="39"/>
      <c r="BI1097" s="39"/>
      <c r="BJ1097" s="39"/>
      <c r="BK1097" s="39"/>
      <c r="BL1097" s="39"/>
      <c r="BM1097" s="39"/>
      <c r="BN1097" s="39"/>
      <c r="BO1097" s="39"/>
      <c r="BP1097" s="39"/>
      <c r="BQ1097" s="39"/>
      <c r="BR1097" s="39"/>
      <c r="BS1097" s="39"/>
      <c r="BT1097" s="39"/>
      <c r="BU1097" s="39"/>
      <c r="BV1097" s="39"/>
      <c r="BW1097" s="39"/>
      <c r="BX1097" s="39"/>
      <c r="BY1097" s="39"/>
      <c r="BZ1097" s="39"/>
      <c r="CA1097" s="39"/>
      <c r="CB1097" s="39"/>
      <c r="CC1097" s="39"/>
      <c r="CD1097" s="39"/>
      <c r="CE1097" s="39"/>
      <c r="CF1097" s="39"/>
      <c r="CG1097" s="39"/>
      <c r="CH1097" s="39"/>
      <c r="CI1097" s="39"/>
      <c r="CJ1097" s="39"/>
      <c r="CK1097" s="39"/>
      <c r="CL1097" s="39"/>
      <c r="CM1097" s="39"/>
      <c r="CN1097" s="39"/>
      <c r="CO1097" s="39"/>
      <c r="CP1097" s="39"/>
      <c r="CQ1097" s="39"/>
      <c r="CR1097" s="39"/>
      <c r="CS1097" s="39"/>
      <c r="CT1097" s="39"/>
      <c r="CU1097" s="39"/>
      <c r="CV1097" s="39"/>
      <c r="CW1097" s="39"/>
      <c r="CX1097" s="39"/>
      <c r="CY1097" s="39"/>
      <c r="CZ1097" s="39"/>
      <c r="DA1097" s="39"/>
      <c r="DB1097" s="39"/>
      <c r="DC1097" s="39"/>
      <c r="DD1097" s="39"/>
      <c r="DE1097" s="39"/>
      <c r="DF1097" s="39"/>
      <c r="DG1097" s="39"/>
      <c r="DH1097" s="39"/>
      <c r="DI1097" s="39"/>
      <c r="DJ1097" s="39"/>
      <c r="DK1097" s="39"/>
      <c r="DL1097" s="39"/>
      <c r="DM1097" s="39"/>
      <c r="DN1097" s="39"/>
      <c r="DO1097" s="39"/>
      <c r="DP1097" s="39"/>
      <c r="DQ1097" s="39"/>
      <c r="DR1097" s="39"/>
      <c r="DS1097" s="39"/>
      <c r="DT1097" s="39"/>
      <c r="DU1097" s="39"/>
      <c r="DV1097" s="39"/>
      <c r="DW1097" s="39"/>
      <c r="DX1097" s="39"/>
      <c r="DY1097" s="39"/>
      <c r="DZ1097" s="39"/>
      <c r="EA1097" s="39"/>
      <c r="EB1097" s="39"/>
      <c r="EC1097" s="39"/>
      <c r="ED1097" s="39"/>
      <c r="EE1097" s="39"/>
      <c r="EF1097" s="39"/>
      <c r="EG1097" s="39"/>
      <c r="EH1097" s="39"/>
      <c r="EI1097" s="39"/>
      <c r="EJ1097" s="39"/>
      <c r="EK1097" s="39"/>
      <c r="EL1097" s="39"/>
      <c r="EM1097" s="39"/>
      <c r="EN1097" s="39"/>
      <c r="EO1097" s="39"/>
      <c r="EP1097" s="39"/>
      <c r="EQ1097" s="39"/>
      <c r="ER1097" s="39"/>
      <c r="ES1097" s="39"/>
      <c r="ET1097" s="39"/>
      <c r="EU1097" s="39"/>
      <c r="EV1097" s="39"/>
      <c r="EW1097" s="39"/>
      <c r="EX1097" s="39"/>
      <c r="EY1097" s="39"/>
      <c r="EZ1097" s="39"/>
      <c r="FA1097" s="39"/>
      <c r="FB1097" s="39"/>
      <c r="FC1097" s="39"/>
      <c r="FD1097" s="39"/>
      <c r="FE1097" s="39"/>
      <c r="FF1097" s="39"/>
      <c r="FG1097" s="39"/>
      <c r="FH1097" s="39"/>
      <c r="FI1097" s="39"/>
      <c r="FJ1097" s="39"/>
      <c r="FK1097" s="39"/>
      <c r="FL1097" s="39"/>
      <c r="FM1097" s="39"/>
      <c r="FN1097" s="39"/>
      <c r="FO1097" s="39"/>
      <c r="FP1097" s="39"/>
      <c r="FQ1097" s="39"/>
      <c r="FR1097" s="39"/>
      <c r="FS1097" s="39"/>
      <c r="FT1097" s="39"/>
      <c r="FU1097" s="39"/>
      <c r="FV1097" s="39"/>
      <c r="FW1097" s="39"/>
      <c r="FX1097" s="39"/>
      <c r="FY1097" s="39"/>
      <c r="FZ1097" s="39"/>
      <c r="GA1097" s="39"/>
      <c r="GB1097" s="39"/>
      <c r="GC1097" s="39"/>
      <c r="GD1097" s="39"/>
      <c r="GE1097" s="39"/>
      <c r="GF1097" s="39"/>
      <c r="GG1097" s="39"/>
      <c r="GH1097" s="39"/>
      <c r="GI1097" s="39"/>
      <c r="GJ1097" s="39"/>
      <c r="GK1097" s="39"/>
      <c r="GL1097" s="39"/>
      <c r="GM1097" s="39"/>
      <c r="GN1097" s="39"/>
      <c r="GO1097" s="39"/>
      <c r="GP1097" s="39"/>
      <c r="GQ1097" s="39"/>
      <c r="GR1097" s="39"/>
      <c r="GS1097" s="39"/>
      <c r="GT1097" s="39"/>
      <c r="GU1097" s="39"/>
      <c r="GV1097" s="39"/>
      <c r="GW1097" s="39"/>
      <c r="GX1097" s="39"/>
      <c r="GY1097" s="39"/>
      <c r="GZ1097" s="39"/>
      <c r="HA1097" s="39"/>
      <c r="HB1097" s="39"/>
      <c r="HC1097" s="39"/>
      <c r="HD1097" s="39"/>
      <c r="HE1097" s="39"/>
      <c r="HF1097" s="39"/>
      <c r="HG1097" s="39"/>
      <c r="HH1097" s="39"/>
      <c r="HI1097" s="39"/>
      <c r="HJ1097" s="39"/>
      <c r="HK1097" s="39"/>
      <c r="HL1097" s="39"/>
      <c r="HM1097" s="39"/>
      <c r="HN1097" s="39"/>
      <c r="HO1097" s="39"/>
      <c r="HP1097" s="39"/>
      <c r="HQ1097" s="39"/>
      <c r="HR1097" s="39"/>
      <c r="HS1097" s="39"/>
      <c r="HT1097" s="39"/>
      <c r="HU1097" s="39"/>
      <c r="HV1097" s="39"/>
      <c r="HW1097" s="39"/>
      <c r="HX1097" s="39"/>
      <c r="HY1097" s="39"/>
      <c r="HZ1097" s="39"/>
      <c r="IA1097" s="39"/>
      <c r="IB1097" s="44"/>
      <c r="IC1097" s="40"/>
      <c r="ID1097" s="40"/>
      <c r="IE1097" s="40"/>
      <c r="IF1097" s="40"/>
      <c r="IG1097" s="40"/>
      <c r="IH1097" s="40"/>
      <c r="II1097" s="40"/>
      <c r="IJ1097" s="40"/>
      <c r="IK1097" s="40"/>
      <c r="IL1097" s="40"/>
      <c r="IM1097" s="40"/>
      <c r="IN1097" s="40"/>
      <c r="IO1097" s="40"/>
      <c r="IP1097" s="40"/>
      <c r="IQ1097" s="40"/>
      <c r="IR1097" s="40"/>
      <c r="IS1097" s="40"/>
      <c r="IT1097" s="40"/>
      <c r="IU1097" s="40"/>
      <c r="IV1097" s="40"/>
    </row>
    <row r="1098" spans="2:256" s="33" customFormat="1" ht="63" x14ac:dyDescent="0.25">
      <c r="B1098" s="177"/>
      <c r="C1098" s="94">
        <v>462</v>
      </c>
      <c r="D1098" s="80" t="s">
        <v>3293</v>
      </c>
      <c r="E1098" s="42" t="s">
        <v>1757</v>
      </c>
      <c r="F1098" s="95" t="s">
        <v>1487</v>
      </c>
      <c r="G1098" s="80" t="s">
        <v>4022</v>
      </c>
      <c r="H1098" s="80" t="s">
        <v>4023</v>
      </c>
      <c r="I1098" s="133">
        <v>100000</v>
      </c>
      <c r="J1098" s="38"/>
      <c r="K1098" s="35" t="s">
        <v>1911</v>
      </c>
      <c r="L1098" s="39"/>
      <c r="M1098" s="39"/>
      <c r="N1098" s="39"/>
      <c r="O1098" s="39"/>
      <c r="P1098" s="39"/>
      <c r="Q1098" s="39"/>
      <c r="R1098" s="39"/>
      <c r="S1098" s="39"/>
      <c r="T1098" s="39"/>
      <c r="U1098" s="39"/>
      <c r="V1098" s="39"/>
      <c r="W1098" s="39"/>
      <c r="X1098" s="39"/>
      <c r="Y1098" s="39"/>
      <c r="Z1098" s="39"/>
      <c r="AA1098" s="39"/>
      <c r="AB1098" s="39"/>
      <c r="AC1098" s="39"/>
      <c r="AD1098" s="39"/>
      <c r="AE1098" s="39"/>
      <c r="AF1098" s="39"/>
      <c r="AG1098" s="39"/>
      <c r="AH1098" s="39"/>
      <c r="AI1098" s="39"/>
      <c r="AJ1098" s="39"/>
      <c r="AK1098" s="39"/>
      <c r="AL1098" s="39"/>
      <c r="AM1098" s="39"/>
      <c r="AN1098" s="39"/>
      <c r="AO1098" s="39"/>
      <c r="AP1098" s="39"/>
      <c r="AQ1098" s="39"/>
      <c r="AR1098" s="39"/>
      <c r="AS1098" s="39"/>
      <c r="AT1098" s="39"/>
      <c r="AU1098" s="39"/>
      <c r="AV1098" s="39"/>
      <c r="AW1098" s="39"/>
      <c r="AX1098" s="39"/>
      <c r="AY1098" s="39"/>
      <c r="AZ1098" s="39"/>
      <c r="BA1098" s="39"/>
      <c r="BB1098" s="39"/>
      <c r="BC1098" s="39"/>
      <c r="BD1098" s="39"/>
      <c r="BE1098" s="39"/>
      <c r="BF1098" s="39"/>
      <c r="BG1098" s="39"/>
      <c r="BH1098" s="39"/>
      <c r="BI1098" s="39"/>
      <c r="BJ1098" s="39"/>
      <c r="BK1098" s="39"/>
      <c r="BL1098" s="39"/>
      <c r="BM1098" s="39"/>
      <c r="BN1098" s="39"/>
      <c r="BO1098" s="39"/>
      <c r="BP1098" s="39"/>
      <c r="BQ1098" s="39"/>
      <c r="BR1098" s="39"/>
      <c r="BS1098" s="39"/>
      <c r="BT1098" s="39"/>
      <c r="BU1098" s="39"/>
      <c r="BV1098" s="39"/>
      <c r="BW1098" s="39"/>
      <c r="BX1098" s="39"/>
      <c r="BY1098" s="39"/>
      <c r="BZ1098" s="39"/>
      <c r="CA1098" s="39"/>
      <c r="CB1098" s="39"/>
      <c r="CC1098" s="39"/>
      <c r="CD1098" s="39"/>
      <c r="CE1098" s="39"/>
      <c r="CF1098" s="39"/>
      <c r="CG1098" s="39"/>
      <c r="CH1098" s="39"/>
      <c r="CI1098" s="39"/>
      <c r="CJ1098" s="39"/>
      <c r="CK1098" s="39"/>
      <c r="CL1098" s="39"/>
      <c r="CM1098" s="39"/>
      <c r="CN1098" s="39"/>
      <c r="CO1098" s="39"/>
      <c r="CP1098" s="39"/>
      <c r="CQ1098" s="39"/>
      <c r="CR1098" s="39"/>
      <c r="CS1098" s="39"/>
      <c r="CT1098" s="39"/>
      <c r="CU1098" s="39"/>
      <c r="CV1098" s="39"/>
      <c r="CW1098" s="39"/>
      <c r="CX1098" s="39"/>
      <c r="CY1098" s="39"/>
      <c r="CZ1098" s="39"/>
      <c r="DA1098" s="39"/>
      <c r="DB1098" s="39"/>
      <c r="DC1098" s="39"/>
      <c r="DD1098" s="39"/>
      <c r="DE1098" s="39"/>
      <c r="DF1098" s="39"/>
      <c r="DG1098" s="39"/>
      <c r="DH1098" s="39"/>
      <c r="DI1098" s="39"/>
      <c r="DJ1098" s="39"/>
      <c r="DK1098" s="39"/>
      <c r="DL1098" s="39"/>
      <c r="DM1098" s="39"/>
      <c r="DN1098" s="39"/>
      <c r="DO1098" s="39"/>
      <c r="DP1098" s="39"/>
      <c r="DQ1098" s="39"/>
      <c r="DR1098" s="39"/>
      <c r="DS1098" s="39"/>
      <c r="DT1098" s="39"/>
      <c r="DU1098" s="39"/>
      <c r="DV1098" s="39"/>
      <c r="DW1098" s="39"/>
      <c r="DX1098" s="39"/>
      <c r="DY1098" s="39"/>
      <c r="DZ1098" s="39"/>
      <c r="EA1098" s="39"/>
      <c r="EB1098" s="39"/>
      <c r="EC1098" s="39"/>
      <c r="ED1098" s="39"/>
      <c r="EE1098" s="39"/>
      <c r="EF1098" s="39"/>
      <c r="EG1098" s="39"/>
      <c r="EH1098" s="39"/>
      <c r="EI1098" s="39"/>
      <c r="EJ1098" s="39"/>
      <c r="EK1098" s="39"/>
      <c r="EL1098" s="39"/>
      <c r="EM1098" s="39"/>
      <c r="EN1098" s="39"/>
      <c r="EO1098" s="39"/>
      <c r="EP1098" s="39"/>
      <c r="EQ1098" s="39"/>
      <c r="ER1098" s="39"/>
      <c r="ES1098" s="39"/>
      <c r="ET1098" s="39"/>
      <c r="EU1098" s="39"/>
      <c r="EV1098" s="39"/>
      <c r="EW1098" s="39"/>
      <c r="EX1098" s="39"/>
      <c r="EY1098" s="39"/>
      <c r="EZ1098" s="39"/>
      <c r="FA1098" s="39"/>
      <c r="FB1098" s="39"/>
      <c r="FC1098" s="39"/>
      <c r="FD1098" s="39"/>
      <c r="FE1098" s="39"/>
      <c r="FF1098" s="39"/>
      <c r="FG1098" s="39"/>
      <c r="FH1098" s="39"/>
      <c r="FI1098" s="39"/>
      <c r="FJ1098" s="39"/>
      <c r="FK1098" s="39"/>
      <c r="FL1098" s="39"/>
      <c r="FM1098" s="39"/>
      <c r="FN1098" s="39"/>
      <c r="FO1098" s="39"/>
      <c r="FP1098" s="39"/>
      <c r="FQ1098" s="39"/>
      <c r="FR1098" s="39"/>
      <c r="FS1098" s="39"/>
      <c r="FT1098" s="39"/>
      <c r="FU1098" s="39"/>
      <c r="FV1098" s="39"/>
      <c r="FW1098" s="39"/>
      <c r="FX1098" s="39"/>
      <c r="FY1098" s="39"/>
      <c r="FZ1098" s="39"/>
      <c r="GA1098" s="39"/>
      <c r="GB1098" s="39"/>
      <c r="GC1098" s="39"/>
      <c r="GD1098" s="39"/>
      <c r="GE1098" s="39"/>
      <c r="GF1098" s="39"/>
      <c r="GG1098" s="39"/>
      <c r="GH1098" s="39"/>
      <c r="GI1098" s="39"/>
      <c r="GJ1098" s="39"/>
      <c r="GK1098" s="39"/>
      <c r="GL1098" s="39"/>
      <c r="GM1098" s="39"/>
      <c r="GN1098" s="39"/>
      <c r="GO1098" s="39"/>
      <c r="GP1098" s="39"/>
      <c r="GQ1098" s="39"/>
      <c r="GR1098" s="39"/>
      <c r="GS1098" s="39"/>
      <c r="GT1098" s="39"/>
      <c r="GU1098" s="39"/>
      <c r="GV1098" s="39"/>
      <c r="GW1098" s="39"/>
      <c r="GX1098" s="39"/>
      <c r="GY1098" s="39"/>
      <c r="GZ1098" s="39"/>
      <c r="HA1098" s="39"/>
      <c r="HB1098" s="39"/>
      <c r="HC1098" s="39"/>
      <c r="HD1098" s="39"/>
      <c r="HE1098" s="39"/>
      <c r="HF1098" s="39"/>
      <c r="HG1098" s="39"/>
      <c r="HH1098" s="39"/>
      <c r="HI1098" s="39"/>
      <c r="HJ1098" s="39"/>
      <c r="HK1098" s="39"/>
      <c r="HL1098" s="39"/>
      <c r="HM1098" s="39"/>
      <c r="HN1098" s="39"/>
      <c r="HO1098" s="39"/>
      <c r="HP1098" s="39"/>
      <c r="HQ1098" s="39"/>
      <c r="HR1098" s="39"/>
      <c r="HS1098" s="39"/>
      <c r="HT1098" s="39"/>
      <c r="HU1098" s="39"/>
      <c r="HV1098" s="39"/>
      <c r="HW1098" s="39"/>
      <c r="HX1098" s="39"/>
      <c r="HY1098" s="39"/>
      <c r="HZ1098" s="39"/>
      <c r="IA1098" s="39"/>
      <c r="IB1098" s="44"/>
      <c r="IC1098" s="40"/>
      <c r="ID1098" s="40"/>
      <c r="IE1098" s="40"/>
      <c r="IF1098" s="40"/>
      <c r="IG1098" s="40"/>
      <c r="IH1098" s="40"/>
      <c r="II1098" s="40"/>
      <c r="IJ1098" s="40"/>
      <c r="IK1098" s="40"/>
      <c r="IL1098" s="40"/>
      <c r="IM1098" s="40"/>
      <c r="IN1098" s="40"/>
      <c r="IO1098" s="40"/>
      <c r="IP1098" s="40"/>
      <c r="IQ1098" s="40"/>
      <c r="IR1098" s="40"/>
      <c r="IS1098" s="40"/>
      <c r="IT1098" s="40"/>
      <c r="IU1098" s="40"/>
      <c r="IV1098" s="40"/>
    </row>
    <row r="1099" spans="2:256" s="33" customFormat="1" ht="63" x14ac:dyDescent="0.25">
      <c r="B1099" s="177"/>
      <c r="C1099" s="94">
        <v>463</v>
      </c>
      <c r="D1099" s="80" t="s">
        <v>3292</v>
      </c>
      <c r="E1099" s="42" t="s">
        <v>1757</v>
      </c>
      <c r="F1099" s="95" t="s">
        <v>1488</v>
      </c>
      <c r="G1099" s="80" t="s">
        <v>4024</v>
      </c>
      <c r="H1099" s="43" t="s">
        <v>3974</v>
      </c>
      <c r="I1099" s="133">
        <f>1277000-17218</f>
        <v>1259782</v>
      </c>
      <c r="J1099" s="38"/>
      <c r="K1099" s="35" t="s">
        <v>3602</v>
      </c>
      <c r="L1099" s="39"/>
      <c r="M1099" s="39"/>
      <c r="N1099" s="39"/>
      <c r="O1099" s="39"/>
      <c r="P1099" s="39"/>
      <c r="Q1099" s="39"/>
      <c r="R1099" s="39"/>
      <c r="S1099" s="39"/>
      <c r="T1099" s="39"/>
      <c r="U1099" s="39"/>
      <c r="V1099" s="39"/>
      <c r="W1099" s="39"/>
      <c r="X1099" s="39"/>
      <c r="Y1099" s="39"/>
      <c r="Z1099" s="39"/>
      <c r="AA1099" s="39"/>
      <c r="AB1099" s="39"/>
      <c r="AC1099" s="39"/>
      <c r="AD1099" s="39"/>
      <c r="AE1099" s="39"/>
      <c r="AF1099" s="39"/>
      <c r="AG1099" s="39"/>
      <c r="AH1099" s="39"/>
      <c r="AI1099" s="39"/>
      <c r="AJ1099" s="39"/>
      <c r="AK1099" s="39"/>
      <c r="AL1099" s="39"/>
      <c r="AM1099" s="39"/>
      <c r="AN1099" s="39"/>
      <c r="AO1099" s="39"/>
      <c r="AP1099" s="39"/>
      <c r="AQ1099" s="39"/>
      <c r="AR1099" s="39"/>
      <c r="AS1099" s="39"/>
      <c r="AT1099" s="39"/>
      <c r="AU1099" s="39"/>
      <c r="AV1099" s="39"/>
      <c r="AW1099" s="39"/>
      <c r="AX1099" s="39"/>
      <c r="AY1099" s="39"/>
      <c r="AZ1099" s="39"/>
      <c r="BA1099" s="39"/>
      <c r="BB1099" s="39"/>
      <c r="BC1099" s="39"/>
      <c r="BD1099" s="39"/>
      <c r="BE1099" s="39"/>
      <c r="BF1099" s="39"/>
      <c r="BG1099" s="39"/>
      <c r="BH1099" s="39"/>
      <c r="BI1099" s="39"/>
      <c r="BJ1099" s="39"/>
      <c r="BK1099" s="39"/>
      <c r="BL1099" s="39"/>
      <c r="BM1099" s="39"/>
      <c r="BN1099" s="39"/>
      <c r="BO1099" s="39"/>
      <c r="BP1099" s="39"/>
      <c r="BQ1099" s="39"/>
      <c r="BR1099" s="39"/>
      <c r="BS1099" s="39"/>
      <c r="BT1099" s="39"/>
      <c r="BU1099" s="39"/>
      <c r="BV1099" s="39"/>
      <c r="BW1099" s="39"/>
      <c r="BX1099" s="39"/>
      <c r="BY1099" s="39"/>
      <c r="BZ1099" s="39"/>
      <c r="CA1099" s="39"/>
      <c r="CB1099" s="39"/>
      <c r="CC1099" s="39"/>
      <c r="CD1099" s="39"/>
      <c r="CE1099" s="39"/>
      <c r="CF1099" s="39"/>
      <c r="CG1099" s="39"/>
      <c r="CH1099" s="39"/>
      <c r="CI1099" s="39"/>
      <c r="CJ1099" s="39"/>
      <c r="CK1099" s="39"/>
      <c r="CL1099" s="39"/>
      <c r="CM1099" s="39"/>
      <c r="CN1099" s="39"/>
      <c r="CO1099" s="39"/>
      <c r="CP1099" s="39"/>
      <c r="CQ1099" s="39"/>
      <c r="CR1099" s="39"/>
      <c r="CS1099" s="39"/>
      <c r="CT1099" s="39"/>
      <c r="CU1099" s="39"/>
      <c r="CV1099" s="39"/>
      <c r="CW1099" s="39"/>
      <c r="CX1099" s="39"/>
      <c r="CY1099" s="39"/>
      <c r="CZ1099" s="39"/>
      <c r="DA1099" s="39"/>
      <c r="DB1099" s="39"/>
      <c r="DC1099" s="39"/>
      <c r="DD1099" s="39"/>
      <c r="DE1099" s="39"/>
      <c r="DF1099" s="39"/>
      <c r="DG1099" s="39"/>
      <c r="DH1099" s="39"/>
      <c r="DI1099" s="39"/>
      <c r="DJ1099" s="39"/>
      <c r="DK1099" s="39"/>
      <c r="DL1099" s="39"/>
      <c r="DM1099" s="39"/>
      <c r="DN1099" s="39"/>
      <c r="DO1099" s="39"/>
      <c r="DP1099" s="39"/>
      <c r="DQ1099" s="39"/>
      <c r="DR1099" s="39"/>
      <c r="DS1099" s="39"/>
      <c r="DT1099" s="39"/>
      <c r="DU1099" s="39"/>
      <c r="DV1099" s="39"/>
      <c r="DW1099" s="39"/>
      <c r="DX1099" s="39"/>
      <c r="DY1099" s="39"/>
      <c r="DZ1099" s="39"/>
      <c r="EA1099" s="39"/>
      <c r="EB1099" s="39"/>
      <c r="EC1099" s="39"/>
      <c r="ED1099" s="39"/>
      <c r="EE1099" s="39"/>
      <c r="EF1099" s="39"/>
      <c r="EG1099" s="39"/>
      <c r="EH1099" s="39"/>
      <c r="EI1099" s="39"/>
      <c r="EJ1099" s="39"/>
      <c r="EK1099" s="39"/>
      <c r="EL1099" s="39"/>
      <c r="EM1099" s="39"/>
      <c r="EN1099" s="39"/>
      <c r="EO1099" s="39"/>
      <c r="EP1099" s="39"/>
      <c r="EQ1099" s="39"/>
      <c r="ER1099" s="39"/>
      <c r="ES1099" s="39"/>
      <c r="ET1099" s="39"/>
      <c r="EU1099" s="39"/>
      <c r="EV1099" s="39"/>
      <c r="EW1099" s="39"/>
      <c r="EX1099" s="39"/>
      <c r="EY1099" s="39"/>
      <c r="EZ1099" s="39"/>
      <c r="FA1099" s="39"/>
      <c r="FB1099" s="39"/>
      <c r="FC1099" s="39"/>
      <c r="FD1099" s="39"/>
      <c r="FE1099" s="39"/>
      <c r="FF1099" s="39"/>
      <c r="FG1099" s="39"/>
      <c r="FH1099" s="39"/>
      <c r="FI1099" s="39"/>
      <c r="FJ1099" s="39"/>
      <c r="FK1099" s="39"/>
      <c r="FL1099" s="39"/>
      <c r="FM1099" s="39"/>
      <c r="FN1099" s="39"/>
      <c r="FO1099" s="39"/>
      <c r="FP1099" s="39"/>
      <c r="FQ1099" s="39"/>
      <c r="FR1099" s="39"/>
      <c r="FS1099" s="39"/>
      <c r="FT1099" s="39"/>
      <c r="FU1099" s="39"/>
      <c r="FV1099" s="39"/>
      <c r="FW1099" s="39"/>
      <c r="FX1099" s="39"/>
      <c r="FY1099" s="39"/>
      <c r="FZ1099" s="39"/>
      <c r="GA1099" s="39"/>
      <c r="GB1099" s="39"/>
      <c r="GC1099" s="39"/>
      <c r="GD1099" s="39"/>
      <c r="GE1099" s="39"/>
      <c r="GF1099" s="39"/>
      <c r="GG1099" s="39"/>
      <c r="GH1099" s="39"/>
      <c r="GI1099" s="39"/>
      <c r="GJ1099" s="39"/>
      <c r="GK1099" s="39"/>
      <c r="GL1099" s="39"/>
      <c r="GM1099" s="39"/>
      <c r="GN1099" s="39"/>
      <c r="GO1099" s="39"/>
      <c r="GP1099" s="39"/>
      <c r="GQ1099" s="39"/>
      <c r="GR1099" s="39"/>
      <c r="GS1099" s="39"/>
      <c r="GT1099" s="39"/>
      <c r="GU1099" s="39"/>
      <c r="GV1099" s="39"/>
      <c r="GW1099" s="39"/>
      <c r="GX1099" s="39"/>
      <c r="GY1099" s="39"/>
      <c r="GZ1099" s="39"/>
      <c r="HA1099" s="39"/>
      <c r="HB1099" s="39"/>
      <c r="HC1099" s="39"/>
      <c r="HD1099" s="39"/>
      <c r="HE1099" s="39"/>
      <c r="HF1099" s="39"/>
      <c r="HG1099" s="39"/>
      <c r="HH1099" s="39"/>
      <c r="HI1099" s="39"/>
      <c r="HJ1099" s="39"/>
      <c r="HK1099" s="39"/>
      <c r="HL1099" s="39"/>
      <c r="HM1099" s="39"/>
      <c r="HN1099" s="39"/>
      <c r="HO1099" s="39"/>
      <c r="HP1099" s="39"/>
      <c r="HQ1099" s="39"/>
      <c r="HR1099" s="39"/>
      <c r="HS1099" s="39"/>
      <c r="HT1099" s="39"/>
      <c r="HU1099" s="39"/>
      <c r="HV1099" s="39"/>
      <c r="HW1099" s="39"/>
      <c r="HX1099" s="39"/>
      <c r="HY1099" s="39"/>
      <c r="HZ1099" s="39"/>
      <c r="IA1099" s="39"/>
      <c r="IB1099" s="44"/>
      <c r="IC1099" s="40"/>
      <c r="ID1099" s="40"/>
      <c r="IE1099" s="40"/>
      <c r="IF1099" s="40"/>
      <c r="IG1099" s="40"/>
      <c r="IH1099" s="40"/>
      <c r="II1099" s="40"/>
      <c r="IJ1099" s="40"/>
      <c r="IK1099" s="40"/>
      <c r="IL1099" s="40"/>
      <c r="IM1099" s="40"/>
      <c r="IN1099" s="40"/>
      <c r="IO1099" s="40"/>
      <c r="IP1099" s="40"/>
      <c r="IQ1099" s="40"/>
      <c r="IR1099" s="40"/>
      <c r="IS1099" s="40"/>
      <c r="IT1099" s="40"/>
      <c r="IU1099" s="40"/>
      <c r="IV1099" s="40"/>
    </row>
    <row r="1100" spans="2:256" s="33" customFormat="1" ht="31.5" x14ac:dyDescent="0.25">
      <c r="B1100" s="177"/>
      <c r="C1100" s="94">
        <v>464</v>
      </c>
      <c r="D1100" s="80" t="s">
        <v>3269</v>
      </c>
      <c r="E1100" s="42" t="s">
        <v>1757</v>
      </c>
      <c r="F1100" s="95" t="s">
        <v>1353</v>
      </c>
      <c r="G1100" s="80" t="s">
        <v>4025</v>
      </c>
      <c r="H1100" s="80" t="s">
        <v>4026</v>
      </c>
      <c r="I1100" s="133">
        <v>564000</v>
      </c>
      <c r="J1100" s="38"/>
      <c r="K1100" s="35" t="s">
        <v>3603</v>
      </c>
      <c r="L1100" s="39"/>
      <c r="M1100" s="39"/>
      <c r="N1100" s="39"/>
      <c r="O1100" s="39"/>
      <c r="P1100" s="39"/>
      <c r="Q1100" s="39"/>
      <c r="R1100" s="39"/>
      <c r="S1100" s="39"/>
      <c r="T1100" s="39"/>
      <c r="U1100" s="39"/>
      <c r="V1100" s="39"/>
      <c r="W1100" s="39"/>
      <c r="X1100" s="39"/>
      <c r="Y1100" s="39"/>
      <c r="Z1100" s="39"/>
      <c r="AA1100" s="39"/>
      <c r="AB1100" s="39"/>
      <c r="AC1100" s="39"/>
      <c r="AD1100" s="39"/>
      <c r="AE1100" s="39"/>
      <c r="AF1100" s="39"/>
      <c r="AG1100" s="39"/>
      <c r="AH1100" s="39"/>
      <c r="AI1100" s="39"/>
      <c r="AJ1100" s="39"/>
      <c r="AK1100" s="39"/>
      <c r="AL1100" s="39"/>
      <c r="AM1100" s="39"/>
      <c r="AN1100" s="39"/>
      <c r="AO1100" s="39"/>
      <c r="AP1100" s="39"/>
      <c r="AQ1100" s="39"/>
      <c r="AR1100" s="39"/>
      <c r="AS1100" s="39"/>
      <c r="AT1100" s="39"/>
      <c r="AU1100" s="39"/>
      <c r="AV1100" s="39"/>
      <c r="AW1100" s="39"/>
      <c r="AX1100" s="39"/>
      <c r="AY1100" s="39"/>
      <c r="AZ1100" s="39"/>
      <c r="BA1100" s="39"/>
      <c r="BB1100" s="39"/>
      <c r="BC1100" s="39"/>
      <c r="BD1100" s="39"/>
      <c r="BE1100" s="39"/>
      <c r="BF1100" s="39"/>
      <c r="BG1100" s="39"/>
      <c r="BH1100" s="39"/>
      <c r="BI1100" s="39"/>
      <c r="BJ1100" s="39"/>
      <c r="BK1100" s="39"/>
      <c r="BL1100" s="39"/>
      <c r="BM1100" s="39"/>
      <c r="BN1100" s="39"/>
      <c r="BO1100" s="39"/>
      <c r="BP1100" s="39"/>
      <c r="BQ1100" s="39"/>
      <c r="BR1100" s="39"/>
      <c r="BS1100" s="39"/>
      <c r="BT1100" s="39"/>
      <c r="BU1100" s="39"/>
      <c r="BV1100" s="39"/>
      <c r="BW1100" s="39"/>
      <c r="BX1100" s="39"/>
      <c r="BY1100" s="39"/>
      <c r="BZ1100" s="39"/>
      <c r="CA1100" s="39"/>
      <c r="CB1100" s="39"/>
      <c r="CC1100" s="39"/>
      <c r="CD1100" s="39"/>
      <c r="CE1100" s="39"/>
      <c r="CF1100" s="39"/>
      <c r="CG1100" s="39"/>
      <c r="CH1100" s="39"/>
      <c r="CI1100" s="39"/>
      <c r="CJ1100" s="39"/>
      <c r="CK1100" s="39"/>
      <c r="CL1100" s="39"/>
      <c r="CM1100" s="39"/>
      <c r="CN1100" s="39"/>
      <c r="CO1100" s="39"/>
      <c r="CP1100" s="39"/>
      <c r="CQ1100" s="39"/>
      <c r="CR1100" s="39"/>
      <c r="CS1100" s="39"/>
      <c r="CT1100" s="39"/>
      <c r="CU1100" s="39"/>
      <c r="CV1100" s="39"/>
      <c r="CW1100" s="39"/>
      <c r="CX1100" s="39"/>
      <c r="CY1100" s="39"/>
      <c r="CZ1100" s="39"/>
      <c r="DA1100" s="39"/>
      <c r="DB1100" s="39"/>
      <c r="DC1100" s="39"/>
      <c r="DD1100" s="39"/>
      <c r="DE1100" s="39"/>
      <c r="DF1100" s="39"/>
      <c r="DG1100" s="39"/>
      <c r="DH1100" s="39"/>
      <c r="DI1100" s="39"/>
      <c r="DJ1100" s="39"/>
      <c r="DK1100" s="39"/>
      <c r="DL1100" s="39"/>
      <c r="DM1100" s="39"/>
      <c r="DN1100" s="39"/>
      <c r="DO1100" s="39"/>
      <c r="DP1100" s="39"/>
      <c r="DQ1100" s="39"/>
      <c r="DR1100" s="39"/>
      <c r="DS1100" s="39"/>
      <c r="DT1100" s="39"/>
      <c r="DU1100" s="39"/>
      <c r="DV1100" s="39"/>
      <c r="DW1100" s="39"/>
      <c r="DX1100" s="39"/>
      <c r="DY1100" s="39"/>
      <c r="DZ1100" s="39"/>
      <c r="EA1100" s="39"/>
      <c r="EB1100" s="39"/>
      <c r="EC1100" s="39"/>
      <c r="ED1100" s="39"/>
      <c r="EE1100" s="39"/>
      <c r="EF1100" s="39"/>
      <c r="EG1100" s="39"/>
      <c r="EH1100" s="39"/>
      <c r="EI1100" s="39"/>
      <c r="EJ1100" s="39"/>
      <c r="EK1100" s="39"/>
      <c r="EL1100" s="39"/>
      <c r="EM1100" s="39"/>
      <c r="EN1100" s="39"/>
      <c r="EO1100" s="39"/>
      <c r="EP1100" s="39"/>
      <c r="EQ1100" s="39"/>
      <c r="ER1100" s="39"/>
      <c r="ES1100" s="39"/>
      <c r="ET1100" s="39"/>
      <c r="EU1100" s="39"/>
      <c r="EV1100" s="39"/>
      <c r="EW1100" s="39"/>
      <c r="EX1100" s="39"/>
      <c r="EY1100" s="39"/>
      <c r="EZ1100" s="39"/>
      <c r="FA1100" s="39"/>
      <c r="FB1100" s="39"/>
      <c r="FC1100" s="39"/>
      <c r="FD1100" s="39"/>
      <c r="FE1100" s="39"/>
      <c r="FF1100" s="39"/>
      <c r="FG1100" s="39"/>
      <c r="FH1100" s="39"/>
      <c r="FI1100" s="39"/>
      <c r="FJ1100" s="39"/>
      <c r="FK1100" s="39"/>
      <c r="FL1100" s="39"/>
      <c r="FM1100" s="39"/>
      <c r="FN1100" s="39"/>
      <c r="FO1100" s="39"/>
      <c r="FP1100" s="39"/>
      <c r="FQ1100" s="39"/>
      <c r="FR1100" s="39"/>
      <c r="FS1100" s="39"/>
      <c r="FT1100" s="39"/>
      <c r="FU1100" s="39"/>
      <c r="FV1100" s="39"/>
      <c r="FW1100" s="39"/>
      <c r="FX1100" s="39"/>
      <c r="FY1100" s="39"/>
      <c r="FZ1100" s="39"/>
      <c r="GA1100" s="39"/>
      <c r="GB1100" s="39"/>
      <c r="GC1100" s="39"/>
      <c r="GD1100" s="39"/>
      <c r="GE1100" s="39"/>
      <c r="GF1100" s="39"/>
      <c r="GG1100" s="39"/>
      <c r="GH1100" s="39"/>
      <c r="GI1100" s="39"/>
      <c r="GJ1100" s="39"/>
      <c r="GK1100" s="39"/>
      <c r="GL1100" s="39"/>
      <c r="GM1100" s="39"/>
      <c r="GN1100" s="39"/>
      <c r="GO1100" s="39"/>
      <c r="GP1100" s="39"/>
      <c r="GQ1100" s="39"/>
      <c r="GR1100" s="39"/>
      <c r="GS1100" s="39"/>
      <c r="GT1100" s="39"/>
      <c r="GU1100" s="39"/>
      <c r="GV1100" s="39"/>
      <c r="GW1100" s="39"/>
      <c r="GX1100" s="39"/>
      <c r="GY1100" s="39"/>
      <c r="GZ1100" s="39"/>
      <c r="HA1100" s="39"/>
      <c r="HB1100" s="39"/>
      <c r="HC1100" s="39"/>
      <c r="HD1100" s="39"/>
      <c r="HE1100" s="39"/>
      <c r="HF1100" s="39"/>
      <c r="HG1100" s="39"/>
      <c r="HH1100" s="39"/>
      <c r="HI1100" s="39"/>
      <c r="HJ1100" s="39"/>
      <c r="HK1100" s="39"/>
      <c r="HL1100" s="39"/>
      <c r="HM1100" s="39"/>
      <c r="HN1100" s="39"/>
      <c r="HO1100" s="39"/>
      <c r="HP1100" s="39"/>
      <c r="HQ1100" s="39"/>
      <c r="HR1100" s="39"/>
      <c r="HS1100" s="39"/>
      <c r="HT1100" s="39"/>
      <c r="HU1100" s="39"/>
      <c r="HV1100" s="39"/>
      <c r="HW1100" s="39"/>
      <c r="HX1100" s="39"/>
      <c r="HY1100" s="39"/>
      <c r="HZ1100" s="39"/>
      <c r="IA1100" s="39"/>
      <c r="IB1100" s="44"/>
      <c r="IC1100" s="40"/>
      <c r="ID1100" s="40"/>
      <c r="IE1100" s="40"/>
      <c r="IF1100" s="40"/>
      <c r="IG1100" s="40"/>
      <c r="IH1100" s="40"/>
      <c r="II1100" s="40"/>
      <c r="IJ1100" s="40"/>
      <c r="IK1100" s="40"/>
      <c r="IL1100" s="40"/>
      <c r="IM1100" s="40"/>
      <c r="IN1100" s="40"/>
      <c r="IO1100" s="40"/>
      <c r="IP1100" s="40"/>
      <c r="IQ1100" s="40"/>
      <c r="IR1100" s="40"/>
      <c r="IS1100" s="40"/>
      <c r="IT1100" s="40"/>
      <c r="IU1100" s="40"/>
      <c r="IV1100" s="40"/>
    </row>
    <row r="1101" spans="2:256" s="33" customFormat="1" ht="47.25" x14ac:dyDescent="0.25">
      <c r="B1101" s="177"/>
      <c r="C1101" s="94">
        <v>465</v>
      </c>
      <c r="D1101" s="80" t="s">
        <v>3284</v>
      </c>
      <c r="E1101" s="42" t="s">
        <v>1757</v>
      </c>
      <c r="F1101" s="45" t="s">
        <v>1489</v>
      </c>
      <c r="G1101" s="80" t="s">
        <v>4014</v>
      </c>
      <c r="H1101" s="80" t="s">
        <v>4015</v>
      </c>
      <c r="I1101" s="133">
        <v>349800</v>
      </c>
      <c r="J1101" s="38"/>
      <c r="K1101" s="35" t="s">
        <v>3604</v>
      </c>
      <c r="L1101" s="39"/>
      <c r="M1101" s="39"/>
      <c r="N1101" s="39"/>
      <c r="O1101" s="39"/>
      <c r="P1101" s="39"/>
      <c r="Q1101" s="39"/>
      <c r="R1101" s="39"/>
      <c r="S1101" s="39"/>
      <c r="T1101" s="39"/>
      <c r="U1101" s="39"/>
      <c r="V1101" s="39"/>
      <c r="W1101" s="39"/>
      <c r="X1101" s="39"/>
      <c r="Y1101" s="39"/>
      <c r="Z1101" s="39"/>
      <c r="AA1101" s="39"/>
      <c r="AB1101" s="39"/>
      <c r="AC1101" s="39"/>
      <c r="AD1101" s="39"/>
      <c r="AE1101" s="39"/>
      <c r="AF1101" s="39"/>
      <c r="AG1101" s="39"/>
      <c r="AH1101" s="39"/>
      <c r="AI1101" s="39"/>
      <c r="AJ1101" s="39"/>
      <c r="AK1101" s="39"/>
      <c r="AL1101" s="39"/>
      <c r="AM1101" s="39"/>
      <c r="AN1101" s="39"/>
      <c r="AO1101" s="39"/>
      <c r="AP1101" s="39"/>
      <c r="AQ1101" s="39"/>
      <c r="AR1101" s="39"/>
      <c r="AS1101" s="39"/>
      <c r="AT1101" s="39"/>
      <c r="AU1101" s="39"/>
      <c r="AV1101" s="39"/>
      <c r="AW1101" s="39"/>
      <c r="AX1101" s="39"/>
      <c r="AY1101" s="39"/>
      <c r="AZ1101" s="39"/>
      <c r="BA1101" s="39"/>
      <c r="BB1101" s="39"/>
      <c r="BC1101" s="39"/>
      <c r="BD1101" s="39"/>
      <c r="BE1101" s="39"/>
      <c r="BF1101" s="39"/>
      <c r="BG1101" s="39"/>
      <c r="BH1101" s="39"/>
      <c r="BI1101" s="39"/>
      <c r="BJ1101" s="39"/>
      <c r="BK1101" s="39"/>
      <c r="BL1101" s="39"/>
      <c r="BM1101" s="39"/>
      <c r="BN1101" s="39"/>
      <c r="BO1101" s="39"/>
      <c r="BP1101" s="39"/>
      <c r="BQ1101" s="39"/>
      <c r="BR1101" s="39"/>
      <c r="BS1101" s="39"/>
      <c r="BT1101" s="39"/>
      <c r="BU1101" s="39"/>
      <c r="BV1101" s="39"/>
      <c r="BW1101" s="39"/>
      <c r="BX1101" s="39"/>
      <c r="BY1101" s="39"/>
      <c r="BZ1101" s="39"/>
      <c r="CA1101" s="39"/>
      <c r="CB1101" s="39"/>
      <c r="CC1101" s="39"/>
      <c r="CD1101" s="39"/>
      <c r="CE1101" s="39"/>
      <c r="CF1101" s="39"/>
      <c r="CG1101" s="39"/>
      <c r="CH1101" s="39"/>
      <c r="CI1101" s="39"/>
      <c r="CJ1101" s="39"/>
      <c r="CK1101" s="39"/>
      <c r="CL1101" s="39"/>
      <c r="CM1101" s="39"/>
      <c r="CN1101" s="39"/>
      <c r="CO1101" s="39"/>
      <c r="CP1101" s="39"/>
      <c r="CQ1101" s="39"/>
      <c r="CR1101" s="39"/>
      <c r="CS1101" s="39"/>
      <c r="CT1101" s="39"/>
      <c r="CU1101" s="39"/>
      <c r="CV1101" s="39"/>
      <c r="CW1101" s="39"/>
      <c r="CX1101" s="39"/>
      <c r="CY1101" s="39"/>
      <c r="CZ1101" s="39"/>
      <c r="DA1101" s="39"/>
      <c r="DB1101" s="39"/>
      <c r="DC1101" s="39"/>
      <c r="DD1101" s="39"/>
      <c r="DE1101" s="39"/>
      <c r="DF1101" s="39"/>
      <c r="DG1101" s="39"/>
      <c r="DH1101" s="39"/>
      <c r="DI1101" s="39"/>
      <c r="DJ1101" s="39"/>
      <c r="DK1101" s="39"/>
      <c r="DL1101" s="39"/>
      <c r="DM1101" s="39"/>
      <c r="DN1101" s="39"/>
      <c r="DO1101" s="39"/>
      <c r="DP1101" s="39"/>
      <c r="DQ1101" s="39"/>
      <c r="DR1101" s="39"/>
      <c r="DS1101" s="39"/>
      <c r="DT1101" s="39"/>
      <c r="DU1101" s="39"/>
      <c r="DV1101" s="39"/>
      <c r="DW1101" s="39"/>
      <c r="DX1101" s="39"/>
      <c r="DY1101" s="39"/>
      <c r="DZ1101" s="39"/>
      <c r="EA1101" s="39"/>
      <c r="EB1101" s="39"/>
      <c r="EC1101" s="39"/>
      <c r="ED1101" s="39"/>
      <c r="EE1101" s="39"/>
      <c r="EF1101" s="39"/>
      <c r="EG1101" s="39"/>
      <c r="EH1101" s="39"/>
      <c r="EI1101" s="39"/>
      <c r="EJ1101" s="39"/>
      <c r="EK1101" s="39"/>
      <c r="EL1101" s="39"/>
      <c r="EM1101" s="39"/>
      <c r="EN1101" s="39"/>
      <c r="EO1101" s="39"/>
      <c r="EP1101" s="39"/>
      <c r="EQ1101" s="39"/>
      <c r="ER1101" s="39"/>
      <c r="ES1101" s="39"/>
      <c r="ET1101" s="39"/>
      <c r="EU1101" s="39"/>
      <c r="EV1101" s="39"/>
      <c r="EW1101" s="39"/>
      <c r="EX1101" s="39"/>
      <c r="EY1101" s="39"/>
      <c r="EZ1101" s="39"/>
      <c r="FA1101" s="39"/>
      <c r="FB1101" s="39"/>
      <c r="FC1101" s="39"/>
      <c r="FD1101" s="39"/>
      <c r="FE1101" s="39"/>
      <c r="FF1101" s="39"/>
      <c r="FG1101" s="39"/>
      <c r="FH1101" s="39"/>
      <c r="FI1101" s="39"/>
      <c r="FJ1101" s="39"/>
      <c r="FK1101" s="39"/>
      <c r="FL1101" s="39"/>
      <c r="FM1101" s="39"/>
      <c r="FN1101" s="39"/>
      <c r="FO1101" s="39"/>
      <c r="FP1101" s="39"/>
      <c r="FQ1101" s="39"/>
      <c r="FR1101" s="39"/>
      <c r="FS1101" s="39"/>
      <c r="FT1101" s="39"/>
      <c r="FU1101" s="39"/>
      <c r="FV1101" s="39"/>
      <c r="FW1101" s="39"/>
      <c r="FX1101" s="39"/>
      <c r="FY1101" s="39"/>
      <c r="FZ1101" s="39"/>
      <c r="GA1101" s="39"/>
      <c r="GB1101" s="39"/>
      <c r="GC1101" s="39"/>
      <c r="GD1101" s="39"/>
      <c r="GE1101" s="39"/>
      <c r="GF1101" s="39"/>
      <c r="GG1101" s="39"/>
      <c r="GH1101" s="39"/>
      <c r="GI1101" s="39"/>
      <c r="GJ1101" s="39"/>
      <c r="GK1101" s="39"/>
      <c r="GL1101" s="39"/>
      <c r="GM1101" s="39"/>
      <c r="GN1101" s="39"/>
      <c r="GO1101" s="39"/>
      <c r="GP1101" s="39"/>
      <c r="GQ1101" s="39"/>
      <c r="GR1101" s="39"/>
      <c r="GS1101" s="39"/>
      <c r="GT1101" s="39"/>
      <c r="GU1101" s="39"/>
      <c r="GV1101" s="39"/>
      <c r="GW1101" s="39"/>
      <c r="GX1101" s="39"/>
      <c r="GY1101" s="39"/>
      <c r="GZ1101" s="39"/>
      <c r="HA1101" s="39"/>
      <c r="HB1101" s="39"/>
      <c r="HC1101" s="39"/>
      <c r="HD1101" s="39"/>
      <c r="HE1101" s="39"/>
      <c r="HF1101" s="39"/>
      <c r="HG1101" s="39"/>
      <c r="HH1101" s="39"/>
      <c r="HI1101" s="39"/>
      <c r="HJ1101" s="39"/>
      <c r="HK1101" s="39"/>
      <c r="HL1101" s="39"/>
      <c r="HM1101" s="39"/>
      <c r="HN1101" s="39"/>
      <c r="HO1101" s="39"/>
      <c r="HP1101" s="39"/>
      <c r="HQ1101" s="39"/>
      <c r="HR1101" s="39"/>
      <c r="HS1101" s="39"/>
      <c r="HT1101" s="39"/>
      <c r="HU1101" s="39"/>
      <c r="HV1101" s="39"/>
      <c r="HW1101" s="39"/>
      <c r="HX1101" s="39"/>
      <c r="HY1101" s="39"/>
      <c r="HZ1101" s="39"/>
      <c r="IA1101" s="39"/>
      <c r="IB1101" s="44"/>
      <c r="IC1101" s="40"/>
      <c r="ID1101" s="40"/>
      <c r="IE1101" s="40"/>
      <c r="IF1101" s="40"/>
      <c r="IG1101" s="40"/>
      <c r="IH1101" s="40"/>
      <c r="II1101" s="40"/>
      <c r="IJ1101" s="40"/>
      <c r="IK1101" s="40"/>
      <c r="IL1101" s="40"/>
      <c r="IM1101" s="40"/>
      <c r="IN1101" s="40"/>
      <c r="IO1101" s="40"/>
      <c r="IP1101" s="40"/>
      <c r="IQ1101" s="40"/>
      <c r="IR1101" s="40"/>
      <c r="IS1101" s="40"/>
      <c r="IT1101" s="40"/>
      <c r="IU1101" s="40"/>
      <c r="IV1101" s="40"/>
    </row>
    <row r="1102" spans="2:256" s="33" customFormat="1" ht="47.25" x14ac:dyDescent="0.25">
      <c r="B1102" s="177"/>
      <c r="C1102" s="94">
        <v>466</v>
      </c>
      <c r="D1102" s="42" t="s">
        <v>3416</v>
      </c>
      <c r="E1102" s="42" t="s">
        <v>1757</v>
      </c>
      <c r="F1102" s="42" t="s">
        <v>1490</v>
      </c>
      <c r="G1102" s="36" t="s">
        <v>3864</v>
      </c>
      <c r="H1102" s="43" t="s">
        <v>3974</v>
      </c>
      <c r="I1102" s="145">
        <v>61332</v>
      </c>
      <c r="J1102" s="38"/>
      <c r="K1102" s="35" t="s">
        <v>3605</v>
      </c>
      <c r="L1102" s="39"/>
      <c r="M1102" s="39"/>
      <c r="N1102" s="39"/>
      <c r="O1102" s="39"/>
      <c r="P1102" s="39"/>
      <c r="Q1102" s="39"/>
      <c r="R1102" s="39"/>
      <c r="S1102" s="39"/>
      <c r="T1102" s="39"/>
      <c r="U1102" s="39"/>
      <c r="V1102" s="39"/>
      <c r="W1102" s="39"/>
      <c r="X1102" s="39"/>
      <c r="Y1102" s="39"/>
      <c r="Z1102" s="39"/>
      <c r="AA1102" s="39"/>
      <c r="AB1102" s="39"/>
      <c r="AC1102" s="39"/>
      <c r="AD1102" s="39"/>
      <c r="AE1102" s="39"/>
      <c r="AF1102" s="39"/>
      <c r="AG1102" s="39"/>
      <c r="AH1102" s="39"/>
      <c r="AI1102" s="39"/>
      <c r="AJ1102" s="39"/>
      <c r="AK1102" s="39"/>
      <c r="AL1102" s="39"/>
      <c r="AM1102" s="39"/>
      <c r="AN1102" s="39"/>
      <c r="AO1102" s="39"/>
      <c r="AP1102" s="39"/>
      <c r="AQ1102" s="39"/>
      <c r="AR1102" s="39"/>
      <c r="AS1102" s="39"/>
      <c r="AT1102" s="39"/>
      <c r="AU1102" s="39"/>
      <c r="AV1102" s="39"/>
      <c r="AW1102" s="39"/>
      <c r="AX1102" s="39"/>
      <c r="AY1102" s="39"/>
      <c r="AZ1102" s="39"/>
      <c r="BA1102" s="39"/>
      <c r="BB1102" s="39"/>
      <c r="BC1102" s="39"/>
      <c r="BD1102" s="39"/>
      <c r="BE1102" s="39"/>
      <c r="BF1102" s="39"/>
      <c r="BG1102" s="39"/>
      <c r="BH1102" s="39"/>
      <c r="BI1102" s="39"/>
      <c r="BJ1102" s="39"/>
      <c r="BK1102" s="39"/>
      <c r="BL1102" s="39"/>
      <c r="BM1102" s="39"/>
      <c r="BN1102" s="39"/>
      <c r="BO1102" s="39"/>
      <c r="BP1102" s="39"/>
      <c r="BQ1102" s="39"/>
      <c r="BR1102" s="39"/>
      <c r="BS1102" s="39"/>
      <c r="BT1102" s="39"/>
      <c r="BU1102" s="39"/>
      <c r="BV1102" s="39"/>
      <c r="BW1102" s="39"/>
      <c r="BX1102" s="39"/>
      <c r="BY1102" s="39"/>
      <c r="BZ1102" s="39"/>
      <c r="CA1102" s="39"/>
      <c r="CB1102" s="39"/>
      <c r="CC1102" s="39"/>
      <c r="CD1102" s="39"/>
      <c r="CE1102" s="39"/>
      <c r="CF1102" s="39"/>
      <c r="CG1102" s="39"/>
      <c r="CH1102" s="39"/>
      <c r="CI1102" s="39"/>
      <c r="CJ1102" s="39"/>
      <c r="CK1102" s="39"/>
      <c r="CL1102" s="39"/>
      <c r="CM1102" s="39"/>
      <c r="CN1102" s="39"/>
      <c r="CO1102" s="39"/>
      <c r="CP1102" s="39"/>
      <c r="CQ1102" s="39"/>
      <c r="CR1102" s="39"/>
      <c r="CS1102" s="39"/>
      <c r="CT1102" s="39"/>
      <c r="CU1102" s="39"/>
      <c r="CV1102" s="39"/>
      <c r="CW1102" s="39"/>
      <c r="CX1102" s="39"/>
      <c r="CY1102" s="39"/>
      <c r="CZ1102" s="39"/>
      <c r="DA1102" s="39"/>
      <c r="DB1102" s="39"/>
      <c r="DC1102" s="39"/>
      <c r="DD1102" s="39"/>
      <c r="DE1102" s="39"/>
      <c r="DF1102" s="39"/>
      <c r="DG1102" s="39"/>
      <c r="DH1102" s="39"/>
      <c r="DI1102" s="39"/>
      <c r="DJ1102" s="39"/>
      <c r="DK1102" s="39"/>
      <c r="DL1102" s="39"/>
      <c r="DM1102" s="39"/>
      <c r="DN1102" s="39"/>
      <c r="DO1102" s="39"/>
      <c r="DP1102" s="39"/>
      <c r="DQ1102" s="39"/>
      <c r="DR1102" s="39"/>
      <c r="DS1102" s="39"/>
      <c r="DT1102" s="39"/>
      <c r="DU1102" s="39"/>
      <c r="DV1102" s="39"/>
      <c r="DW1102" s="39"/>
      <c r="DX1102" s="39"/>
      <c r="DY1102" s="39"/>
      <c r="DZ1102" s="39"/>
      <c r="EA1102" s="39"/>
      <c r="EB1102" s="39"/>
      <c r="EC1102" s="39"/>
      <c r="ED1102" s="39"/>
      <c r="EE1102" s="39"/>
      <c r="EF1102" s="39"/>
      <c r="EG1102" s="39"/>
      <c r="EH1102" s="39"/>
      <c r="EI1102" s="39"/>
      <c r="EJ1102" s="39"/>
      <c r="EK1102" s="39"/>
      <c r="EL1102" s="39"/>
      <c r="EM1102" s="39"/>
      <c r="EN1102" s="39"/>
      <c r="EO1102" s="39"/>
      <c r="EP1102" s="39"/>
      <c r="EQ1102" s="39"/>
      <c r="ER1102" s="39"/>
      <c r="ES1102" s="39"/>
      <c r="ET1102" s="39"/>
      <c r="EU1102" s="39"/>
      <c r="EV1102" s="39"/>
      <c r="EW1102" s="39"/>
      <c r="EX1102" s="39"/>
      <c r="EY1102" s="39"/>
      <c r="EZ1102" s="39"/>
      <c r="FA1102" s="39"/>
      <c r="FB1102" s="39"/>
      <c r="FC1102" s="39"/>
      <c r="FD1102" s="39"/>
      <c r="FE1102" s="39"/>
      <c r="FF1102" s="39"/>
      <c r="FG1102" s="39"/>
      <c r="FH1102" s="39"/>
      <c r="FI1102" s="39"/>
      <c r="FJ1102" s="39"/>
      <c r="FK1102" s="39"/>
      <c r="FL1102" s="39"/>
      <c r="FM1102" s="39"/>
      <c r="FN1102" s="39"/>
      <c r="FO1102" s="39"/>
      <c r="FP1102" s="39"/>
      <c r="FQ1102" s="39"/>
      <c r="FR1102" s="39"/>
      <c r="FS1102" s="39"/>
      <c r="FT1102" s="39"/>
      <c r="FU1102" s="39"/>
      <c r="FV1102" s="39"/>
      <c r="FW1102" s="39"/>
      <c r="FX1102" s="39"/>
      <c r="FY1102" s="39"/>
      <c r="FZ1102" s="39"/>
      <c r="GA1102" s="39"/>
      <c r="GB1102" s="39"/>
      <c r="GC1102" s="39"/>
      <c r="GD1102" s="39"/>
      <c r="GE1102" s="39"/>
      <c r="GF1102" s="39"/>
      <c r="GG1102" s="39"/>
      <c r="GH1102" s="39"/>
      <c r="GI1102" s="39"/>
      <c r="GJ1102" s="39"/>
      <c r="GK1102" s="39"/>
      <c r="GL1102" s="39"/>
      <c r="GM1102" s="39"/>
      <c r="GN1102" s="39"/>
      <c r="GO1102" s="39"/>
      <c r="GP1102" s="39"/>
      <c r="GQ1102" s="39"/>
      <c r="GR1102" s="39"/>
      <c r="GS1102" s="39"/>
      <c r="GT1102" s="39"/>
      <c r="GU1102" s="39"/>
      <c r="GV1102" s="39"/>
      <c r="GW1102" s="39"/>
      <c r="GX1102" s="39"/>
      <c r="GY1102" s="39"/>
      <c r="GZ1102" s="39"/>
      <c r="HA1102" s="39"/>
      <c r="HB1102" s="39"/>
      <c r="HC1102" s="39"/>
      <c r="HD1102" s="39"/>
      <c r="HE1102" s="39"/>
      <c r="HF1102" s="39"/>
      <c r="HG1102" s="39"/>
      <c r="HH1102" s="39"/>
      <c r="HI1102" s="39"/>
      <c r="HJ1102" s="39"/>
      <c r="HK1102" s="39"/>
      <c r="HL1102" s="39"/>
      <c r="HM1102" s="39"/>
      <c r="HN1102" s="39"/>
      <c r="HO1102" s="39"/>
      <c r="HP1102" s="39"/>
      <c r="HQ1102" s="39"/>
      <c r="HR1102" s="39"/>
      <c r="HS1102" s="39"/>
      <c r="HT1102" s="39"/>
      <c r="HU1102" s="39"/>
      <c r="HV1102" s="39"/>
      <c r="HW1102" s="39"/>
      <c r="HX1102" s="39"/>
      <c r="HY1102" s="39"/>
      <c r="HZ1102" s="39"/>
      <c r="IA1102" s="39"/>
      <c r="IB1102" s="44"/>
      <c r="IC1102" s="40"/>
      <c r="ID1102" s="40"/>
      <c r="IE1102" s="40"/>
      <c r="IF1102" s="40"/>
      <c r="IG1102" s="40"/>
      <c r="IH1102" s="40"/>
      <c r="II1102" s="40"/>
      <c r="IJ1102" s="40"/>
      <c r="IK1102" s="40"/>
      <c r="IL1102" s="40"/>
      <c r="IM1102" s="40"/>
      <c r="IN1102" s="40"/>
      <c r="IO1102" s="40"/>
      <c r="IP1102" s="40"/>
      <c r="IQ1102" s="40"/>
      <c r="IR1102" s="40"/>
      <c r="IS1102" s="40"/>
      <c r="IT1102" s="40"/>
      <c r="IU1102" s="40"/>
      <c r="IV1102" s="40"/>
    </row>
    <row r="1103" spans="2:256" s="33" customFormat="1" ht="47.25" x14ac:dyDescent="0.25">
      <c r="B1103" s="177"/>
      <c r="C1103" s="94">
        <v>467</v>
      </c>
      <c r="D1103" s="42" t="s">
        <v>3416</v>
      </c>
      <c r="E1103" s="42" t="s">
        <v>1757</v>
      </c>
      <c r="F1103" s="42" t="s">
        <v>1491</v>
      </c>
      <c r="G1103" s="36" t="s">
        <v>3864</v>
      </c>
      <c r="H1103" s="43" t="s">
        <v>3974</v>
      </c>
      <c r="I1103" s="145">
        <v>1161400</v>
      </c>
      <c r="J1103" s="38"/>
      <c r="K1103" s="35" t="s">
        <v>3606</v>
      </c>
      <c r="L1103" s="39"/>
      <c r="M1103" s="39"/>
      <c r="N1103" s="39"/>
      <c r="O1103" s="39"/>
      <c r="P1103" s="39"/>
      <c r="Q1103" s="39"/>
      <c r="R1103" s="39"/>
      <c r="S1103" s="39"/>
      <c r="T1103" s="39"/>
      <c r="U1103" s="39"/>
      <c r="V1103" s="39"/>
      <c r="W1103" s="39"/>
      <c r="X1103" s="39"/>
      <c r="Y1103" s="39"/>
      <c r="Z1103" s="39"/>
      <c r="AA1103" s="39"/>
      <c r="AB1103" s="39"/>
      <c r="AC1103" s="39"/>
      <c r="AD1103" s="39"/>
      <c r="AE1103" s="39"/>
      <c r="AF1103" s="39"/>
      <c r="AG1103" s="39"/>
      <c r="AH1103" s="39"/>
      <c r="AI1103" s="39"/>
      <c r="AJ1103" s="39"/>
      <c r="AK1103" s="39"/>
      <c r="AL1103" s="39"/>
      <c r="AM1103" s="39"/>
      <c r="AN1103" s="39"/>
      <c r="AO1103" s="39"/>
      <c r="AP1103" s="39"/>
      <c r="AQ1103" s="39"/>
      <c r="AR1103" s="39"/>
      <c r="AS1103" s="39"/>
      <c r="AT1103" s="39"/>
      <c r="AU1103" s="39"/>
      <c r="AV1103" s="39"/>
      <c r="AW1103" s="39"/>
      <c r="AX1103" s="39"/>
      <c r="AY1103" s="39"/>
      <c r="AZ1103" s="39"/>
      <c r="BA1103" s="39"/>
      <c r="BB1103" s="39"/>
      <c r="BC1103" s="39"/>
      <c r="BD1103" s="39"/>
      <c r="BE1103" s="39"/>
      <c r="BF1103" s="39"/>
      <c r="BG1103" s="39"/>
      <c r="BH1103" s="39"/>
      <c r="BI1103" s="39"/>
      <c r="BJ1103" s="39"/>
      <c r="BK1103" s="39"/>
      <c r="BL1103" s="39"/>
      <c r="BM1103" s="39"/>
      <c r="BN1103" s="39"/>
      <c r="BO1103" s="39"/>
      <c r="BP1103" s="39"/>
      <c r="BQ1103" s="39"/>
      <c r="BR1103" s="39"/>
      <c r="BS1103" s="39"/>
      <c r="BT1103" s="39"/>
      <c r="BU1103" s="39"/>
      <c r="BV1103" s="39"/>
      <c r="BW1103" s="39"/>
      <c r="BX1103" s="39"/>
      <c r="BY1103" s="39"/>
      <c r="BZ1103" s="39"/>
      <c r="CA1103" s="39"/>
      <c r="CB1103" s="39"/>
      <c r="CC1103" s="39"/>
      <c r="CD1103" s="39"/>
      <c r="CE1103" s="39"/>
      <c r="CF1103" s="39"/>
      <c r="CG1103" s="39"/>
      <c r="CH1103" s="39"/>
      <c r="CI1103" s="39"/>
      <c r="CJ1103" s="39"/>
      <c r="CK1103" s="39"/>
      <c r="CL1103" s="39"/>
      <c r="CM1103" s="39"/>
      <c r="CN1103" s="39"/>
      <c r="CO1103" s="39"/>
      <c r="CP1103" s="39"/>
      <c r="CQ1103" s="39"/>
      <c r="CR1103" s="39"/>
      <c r="CS1103" s="39"/>
      <c r="CT1103" s="39"/>
      <c r="CU1103" s="39"/>
      <c r="CV1103" s="39"/>
      <c r="CW1103" s="39"/>
      <c r="CX1103" s="39"/>
      <c r="CY1103" s="39"/>
      <c r="CZ1103" s="39"/>
      <c r="DA1103" s="39"/>
      <c r="DB1103" s="39"/>
      <c r="DC1103" s="39"/>
      <c r="DD1103" s="39"/>
      <c r="DE1103" s="39"/>
      <c r="DF1103" s="39"/>
      <c r="DG1103" s="39"/>
      <c r="DH1103" s="39"/>
      <c r="DI1103" s="39"/>
      <c r="DJ1103" s="39"/>
      <c r="DK1103" s="39"/>
      <c r="DL1103" s="39"/>
      <c r="DM1103" s="39"/>
      <c r="DN1103" s="39"/>
      <c r="DO1103" s="39"/>
      <c r="DP1103" s="39"/>
      <c r="DQ1103" s="39"/>
      <c r="DR1103" s="39"/>
      <c r="DS1103" s="39"/>
      <c r="DT1103" s="39"/>
      <c r="DU1103" s="39"/>
      <c r="DV1103" s="39"/>
      <c r="DW1103" s="39"/>
      <c r="DX1103" s="39"/>
      <c r="DY1103" s="39"/>
      <c r="DZ1103" s="39"/>
      <c r="EA1103" s="39"/>
      <c r="EB1103" s="39"/>
      <c r="EC1103" s="39"/>
      <c r="ED1103" s="39"/>
      <c r="EE1103" s="39"/>
      <c r="EF1103" s="39"/>
      <c r="EG1103" s="39"/>
      <c r="EH1103" s="39"/>
      <c r="EI1103" s="39"/>
      <c r="EJ1103" s="39"/>
      <c r="EK1103" s="39"/>
      <c r="EL1103" s="39"/>
      <c r="EM1103" s="39"/>
      <c r="EN1103" s="39"/>
      <c r="EO1103" s="39"/>
      <c r="EP1103" s="39"/>
      <c r="EQ1103" s="39"/>
      <c r="ER1103" s="39"/>
      <c r="ES1103" s="39"/>
      <c r="ET1103" s="39"/>
      <c r="EU1103" s="39"/>
      <c r="EV1103" s="39"/>
      <c r="EW1103" s="39"/>
      <c r="EX1103" s="39"/>
      <c r="EY1103" s="39"/>
      <c r="EZ1103" s="39"/>
      <c r="FA1103" s="39"/>
      <c r="FB1103" s="39"/>
      <c r="FC1103" s="39"/>
      <c r="FD1103" s="39"/>
      <c r="FE1103" s="39"/>
      <c r="FF1103" s="39"/>
      <c r="FG1103" s="39"/>
      <c r="FH1103" s="39"/>
      <c r="FI1103" s="39"/>
      <c r="FJ1103" s="39"/>
      <c r="FK1103" s="39"/>
      <c r="FL1103" s="39"/>
      <c r="FM1103" s="39"/>
      <c r="FN1103" s="39"/>
      <c r="FO1103" s="39"/>
      <c r="FP1103" s="39"/>
      <c r="FQ1103" s="39"/>
      <c r="FR1103" s="39"/>
      <c r="FS1103" s="39"/>
      <c r="FT1103" s="39"/>
      <c r="FU1103" s="39"/>
      <c r="FV1103" s="39"/>
      <c r="FW1103" s="39"/>
      <c r="FX1103" s="39"/>
      <c r="FY1103" s="39"/>
      <c r="FZ1103" s="39"/>
      <c r="GA1103" s="39"/>
      <c r="GB1103" s="39"/>
      <c r="GC1103" s="39"/>
      <c r="GD1103" s="39"/>
      <c r="GE1103" s="39"/>
      <c r="GF1103" s="39"/>
      <c r="GG1103" s="39"/>
      <c r="GH1103" s="39"/>
      <c r="GI1103" s="39"/>
      <c r="GJ1103" s="39"/>
      <c r="GK1103" s="39"/>
      <c r="GL1103" s="39"/>
      <c r="GM1103" s="39"/>
      <c r="GN1103" s="39"/>
      <c r="GO1103" s="39"/>
      <c r="GP1103" s="39"/>
      <c r="GQ1103" s="39"/>
      <c r="GR1103" s="39"/>
      <c r="GS1103" s="39"/>
      <c r="GT1103" s="39"/>
      <c r="GU1103" s="39"/>
      <c r="GV1103" s="39"/>
      <c r="GW1103" s="39"/>
      <c r="GX1103" s="39"/>
      <c r="GY1103" s="39"/>
      <c r="GZ1103" s="39"/>
      <c r="HA1103" s="39"/>
      <c r="HB1103" s="39"/>
      <c r="HC1103" s="39"/>
      <c r="HD1103" s="39"/>
      <c r="HE1103" s="39"/>
      <c r="HF1103" s="39"/>
      <c r="HG1103" s="39"/>
      <c r="HH1103" s="39"/>
      <c r="HI1103" s="39"/>
      <c r="HJ1103" s="39"/>
      <c r="HK1103" s="39"/>
      <c r="HL1103" s="39"/>
      <c r="HM1103" s="39"/>
      <c r="HN1103" s="39"/>
      <c r="HO1103" s="39"/>
      <c r="HP1103" s="39"/>
      <c r="HQ1103" s="39"/>
      <c r="HR1103" s="39"/>
      <c r="HS1103" s="39"/>
      <c r="HT1103" s="39"/>
      <c r="HU1103" s="39"/>
      <c r="HV1103" s="39"/>
      <c r="HW1103" s="39"/>
      <c r="HX1103" s="39"/>
      <c r="HY1103" s="39"/>
      <c r="HZ1103" s="39"/>
      <c r="IA1103" s="39"/>
      <c r="IB1103" s="44"/>
      <c r="IC1103" s="40"/>
      <c r="ID1103" s="40"/>
      <c r="IE1103" s="40"/>
      <c r="IF1103" s="40"/>
      <c r="IG1103" s="40"/>
      <c r="IH1103" s="40"/>
      <c r="II1103" s="40"/>
      <c r="IJ1103" s="40"/>
      <c r="IK1103" s="40"/>
      <c r="IL1103" s="40"/>
      <c r="IM1103" s="40"/>
      <c r="IN1103" s="40"/>
      <c r="IO1103" s="40"/>
      <c r="IP1103" s="40"/>
      <c r="IQ1103" s="40"/>
      <c r="IR1103" s="40"/>
      <c r="IS1103" s="40"/>
      <c r="IT1103" s="40"/>
      <c r="IU1103" s="40"/>
      <c r="IV1103" s="40"/>
    </row>
    <row r="1104" spans="2:256" s="33" customFormat="1" ht="47.25" x14ac:dyDescent="0.25">
      <c r="B1104" s="177"/>
      <c r="C1104" s="94">
        <v>468</v>
      </c>
      <c r="D1104" s="42" t="s">
        <v>3416</v>
      </c>
      <c r="E1104" s="42" t="s">
        <v>1757</v>
      </c>
      <c r="F1104" s="42" t="s">
        <v>1492</v>
      </c>
      <c r="G1104" s="36" t="s">
        <v>3864</v>
      </c>
      <c r="H1104" s="43" t="s">
        <v>3974</v>
      </c>
      <c r="I1104" s="145">
        <v>146265</v>
      </c>
      <c r="J1104" s="38"/>
      <c r="K1104" s="35" t="s">
        <v>3607</v>
      </c>
      <c r="L1104" s="39"/>
      <c r="M1104" s="39"/>
      <c r="N1104" s="39"/>
      <c r="O1104" s="39"/>
      <c r="P1104" s="39"/>
      <c r="Q1104" s="39"/>
      <c r="R1104" s="39"/>
      <c r="S1104" s="39"/>
      <c r="T1104" s="39"/>
      <c r="U1104" s="39"/>
      <c r="V1104" s="39"/>
      <c r="W1104" s="39"/>
      <c r="X1104" s="39"/>
      <c r="Y1104" s="39"/>
      <c r="Z1104" s="39"/>
      <c r="AA1104" s="39"/>
      <c r="AB1104" s="39"/>
      <c r="AC1104" s="39"/>
      <c r="AD1104" s="39"/>
      <c r="AE1104" s="39"/>
      <c r="AF1104" s="39"/>
      <c r="AG1104" s="39"/>
      <c r="AH1104" s="39"/>
      <c r="AI1104" s="39"/>
      <c r="AJ1104" s="39"/>
      <c r="AK1104" s="39"/>
      <c r="AL1104" s="39"/>
      <c r="AM1104" s="39"/>
      <c r="AN1104" s="39"/>
      <c r="AO1104" s="39"/>
      <c r="AP1104" s="39"/>
      <c r="AQ1104" s="39"/>
      <c r="AR1104" s="39"/>
      <c r="AS1104" s="39"/>
      <c r="AT1104" s="39"/>
      <c r="AU1104" s="39"/>
      <c r="AV1104" s="39"/>
      <c r="AW1104" s="39"/>
      <c r="AX1104" s="39"/>
      <c r="AY1104" s="39"/>
      <c r="AZ1104" s="39"/>
      <c r="BA1104" s="39"/>
      <c r="BB1104" s="39"/>
      <c r="BC1104" s="39"/>
      <c r="BD1104" s="39"/>
      <c r="BE1104" s="39"/>
      <c r="BF1104" s="39"/>
      <c r="BG1104" s="39"/>
      <c r="BH1104" s="39"/>
      <c r="BI1104" s="39"/>
      <c r="BJ1104" s="39"/>
      <c r="BK1104" s="39"/>
      <c r="BL1104" s="39"/>
      <c r="BM1104" s="39"/>
      <c r="BN1104" s="39"/>
      <c r="BO1104" s="39"/>
      <c r="BP1104" s="39"/>
      <c r="BQ1104" s="39"/>
      <c r="BR1104" s="39"/>
      <c r="BS1104" s="39"/>
      <c r="BT1104" s="39"/>
      <c r="BU1104" s="39"/>
      <c r="BV1104" s="39"/>
      <c r="BW1104" s="39"/>
      <c r="BX1104" s="39"/>
      <c r="BY1104" s="39"/>
      <c r="BZ1104" s="39"/>
      <c r="CA1104" s="39"/>
      <c r="CB1104" s="39"/>
      <c r="CC1104" s="39"/>
      <c r="CD1104" s="39"/>
      <c r="CE1104" s="39"/>
      <c r="CF1104" s="39"/>
      <c r="CG1104" s="39"/>
      <c r="CH1104" s="39"/>
      <c r="CI1104" s="39"/>
      <c r="CJ1104" s="39"/>
      <c r="CK1104" s="39"/>
      <c r="CL1104" s="39"/>
      <c r="CM1104" s="39"/>
      <c r="CN1104" s="39"/>
      <c r="CO1104" s="39"/>
      <c r="CP1104" s="39"/>
      <c r="CQ1104" s="39"/>
      <c r="CR1104" s="39"/>
      <c r="CS1104" s="39"/>
      <c r="CT1104" s="39"/>
      <c r="CU1104" s="39"/>
      <c r="CV1104" s="39"/>
      <c r="CW1104" s="39"/>
      <c r="CX1104" s="39"/>
      <c r="CY1104" s="39"/>
      <c r="CZ1104" s="39"/>
      <c r="DA1104" s="39"/>
      <c r="DB1104" s="39"/>
      <c r="DC1104" s="39"/>
      <c r="DD1104" s="39"/>
      <c r="DE1104" s="39"/>
      <c r="DF1104" s="39"/>
      <c r="DG1104" s="39"/>
      <c r="DH1104" s="39"/>
      <c r="DI1104" s="39"/>
      <c r="DJ1104" s="39"/>
      <c r="DK1104" s="39"/>
      <c r="DL1104" s="39"/>
      <c r="DM1104" s="39"/>
      <c r="DN1104" s="39"/>
      <c r="DO1104" s="39"/>
      <c r="DP1104" s="39"/>
      <c r="DQ1104" s="39"/>
      <c r="DR1104" s="39"/>
      <c r="DS1104" s="39"/>
      <c r="DT1104" s="39"/>
      <c r="DU1104" s="39"/>
      <c r="DV1104" s="39"/>
      <c r="DW1104" s="39"/>
      <c r="DX1104" s="39"/>
      <c r="DY1104" s="39"/>
      <c r="DZ1104" s="39"/>
      <c r="EA1104" s="39"/>
      <c r="EB1104" s="39"/>
      <c r="EC1104" s="39"/>
      <c r="ED1104" s="39"/>
      <c r="EE1104" s="39"/>
      <c r="EF1104" s="39"/>
      <c r="EG1104" s="39"/>
      <c r="EH1104" s="39"/>
      <c r="EI1104" s="39"/>
      <c r="EJ1104" s="39"/>
      <c r="EK1104" s="39"/>
      <c r="EL1104" s="39"/>
      <c r="EM1104" s="39"/>
      <c r="EN1104" s="39"/>
      <c r="EO1104" s="39"/>
      <c r="EP1104" s="39"/>
      <c r="EQ1104" s="39"/>
      <c r="ER1104" s="39"/>
      <c r="ES1104" s="39"/>
      <c r="ET1104" s="39"/>
      <c r="EU1104" s="39"/>
      <c r="EV1104" s="39"/>
      <c r="EW1104" s="39"/>
      <c r="EX1104" s="39"/>
      <c r="EY1104" s="39"/>
      <c r="EZ1104" s="39"/>
      <c r="FA1104" s="39"/>
      <c r="FB1104" s="39"/>
      <c r="FC1104" s="39"/>
      <c r="FD1104" s="39"/>
      <c r="FE1104" s="39"/>
      <c r="FF1104" s="39"/>
      <c r="FG1104" s="39"/>
      <c r="FH1104" s="39"/>
      <c r="FI1104" s="39"/>
      <c r="FJ1104" s="39"/>
      <c r="FK1104" s="39"/>
      <c r="FL1104" s="39"/>
      <c r="FM1104" s="39"/>
      <c r="FN1104" s="39"/>
      <c r="FO1104" s="39"/>
      <c r="FP1104" s="39"/>
      <c r="FQ1104" s="39"/>
      <c r="FR1104" s="39"/>
      <c r="FS1104" s="39"/>
      <c r="FT1104" s="39"/>
      <c r="FU1104" s="39"/>
      <c r="FV1104" s="39"/>
      <c r="FW1104" s="39"/>
      <c r="FX1104" s="39"/>
      <c r="FY1104" s="39"/>
      <c r="FZ1104" s="39"/>
      <c r="GA1104" s="39"/>
      <c r="GB1104" s="39"/>
      <c r="GC1104" s="39"/>
      <c r="GD1104" s="39"/>
      <c r="GE1104" s="39"/>
      <c r="GF1104" s="39"/>
      <c r="GG1104" s="39"/>
      <c r="GH1104" s="39"/>
      <c r="GI1104" s="39"/>
      <c r="GJ1104" s="39"/>
      <c r="GK1104" s="39"/>
      <c r="GL1104" s="39"/>
      <c r="GM1104" s="39"/>
      <c r="GN1104" s="39"/>
      <c r="GO1104" s="39"/>
      <c r="GP1104" s="39"/>
      <c r="GQ1104" s="39"/>
      <c r="GR1104" s="39"/>
      <c r="GS1104" s="39"/>
      <c r="GT1104" s="39"/>
      <c r="GU1104" s="39"/>
      <c r="GV1104" s="39"/>
      <c r="GW1104" s="39"/>
      <c r="GX1104" s="39"/>
      <c r="GY1104" s="39"/>
      <c r="GZ1104" s="39"/>
      <c r="HA1104" s="39"/>
      <c r="HB1104" s="39"/>
      <c r="HC1104" s="39"/>
      <c r="HD1104" s="39"/>
      <c r="HE1104" s="39"/>
      <c r="HF1104" s="39"/>
      <c r="HG1104" s="39"/>
      <c r="HH1104" s="39"/>
      <c r="HI1104" s="39"/>
      <c r="HJ1104" s="39"/>
      <c r="HK1104" s="39"/>
      <c r="HL1104" s="39"/>
      <c r="HM1104" s="39"/>
      <c r="HN1104" s="39"/>
      <c r="HO1104" s="39"/>
      <c r="HP1104" s="39"/>
      <c r="HQ1104" s="39"/>
      <c r="HR1104" s="39"/>
      <c r="HS1104" s="39"/>
      <c r="HT1104" s="39"/>
      <c r="HU1104" s="39"/>
      <c r="HV1104" s="39"/>
      <c r="HW1104" s="39"/>
      <c r="HX1104" s="39"/>
      <c r="HY1104" s="39"/>
      <c r="HZ1104" s="39"/>
      <c r="IA1104" s="39"/>
      <c r="IB1104" s="44"/>
      <c r="IC1104" s="40"/>
      <c r="ID1104" s="40"/>
      <c r="IE1104" s="40"/>
      <c r="IF1104" s="40"/>
      <c r="IG1104" s="40"/>
      <c r="IH1104" s="40"/>
      <c r="II1104" s="40"/>
      <c r="IJ1104" s="40"/>
      <c r="IK1104" s="40"/>
      <c r="IL1104" s="40"/>
      <c r="IM1104" s="40"/>
      <c r="IN1104" s="40"/>
      <c r="IO1104" s="40"/>
      <c r="IP1104" s="40"/>
      <c r="IQ1104" s="40"/>
      <c r="IR1104" s="40"/>
      <c r="IS1104" s="40"/>
      <c r="IT1104" s="40"/>
      <c r="IU1104" s="40"/>
      <c r="IV1104" s="40"/>
    </row>
    <row r="1105" spans="2:256" s="33" customFormat="1" ht="47.25" x14ac:dyDescent="0.25">
      <c r="B1105" s="177"/>
      <c r="C1105" s="94">
        <v>469</v>
      </c>
      <c r="D1105" s="42" t="s">
        <v>3416</v>
      </c>
      <c r="E1105" s="42" t="s">
        <v>1757</v>
      </c>
      <c r="F1105" s="42" t="s">
        <v>1493</v>
      </c>
      <c r="G1105" s="36" t="s">
        <v>3864</v>
      </c>
      <c r="H1105" s="43" t="s">
        <v>3974</v>
      </c>
      <c r="I1105" s="145">
        <v>44700</v>
      </c>
      <c r="J1105" s="38"/>
      <c r="K1105" s="35" t="s">
        <v>3608</v>
      </c>
      <c r="L1105" s="39"/>
      <c r="M1105" s="39"/>
      <c r="N1105" s="39"/>
      <c r="O1105" s="39"/>
      <c r="P1105" s="39"/>
      <c r="Q1105" s="39"/>
      <c r="R1105" s="39"/>
      <c r="S1105" s="39"/>
      <c r="T1105" s="39"/>
      <c r="U1105" s="39"/>
      <c r="V1105" s="39"/>
      <c r="W1105" s="39"/>
      <c r="X1105" s="39"/>
      <c r="Y1105" s="39"/>
      <c r="Z1105" s="39"/>
      <c r="AA1105" s="39"/>
      <c r="AB1105" s="39"/>
      <c r="AC1105" s="39"/>
      <c r="AD1105" s="39"/>
      <c r="AE1105" s="39"/>
      <c r="AF1105" s="39"/>
      <c r="AG1105" s="39"/>
      <c r="AH1105" s="39"/>
      <c r="AI1105" s="39"/>
      <c r="AJ1105" s="39"/>
      <c r="AK1105" s="39"/>
      <c r="AL1105" s="39"/>
      <c r="AM1105" s="39"/>
      <c r="AN1105" s="39"/>
      <c r="AO1105" s="39"/>
      <c r="AP1105" s="39"/>
      <c r="AQ1105" s="39"/>
      <c r="AR1105" s="39"/>
      <c r="AS1105" s="39"/>
      <c r="AT1105" s="39"/>
      <c r="AU1105" s="39"/>
      <c r="AV1105" s="39"/>
      <c r="AW1105" s="39"/>
      <c r="AX1105" s="39"/>
      <c r="AY1105" s="39"/>
      <c r="AZ1105" s="39"/>
      <c r="BA1105" s="39"/>
      <c r="BB1105" s="39"/>
      <c r="BC1105" s="39"/>
      <c r="BD1105" s="39"/>
      <c r="BE1105" s="39"/>
      <c r="BF1105" s="39"/>
      <c r="BG1105" s="39"/>
      <c r="BH1105" s="39"/>
      <c r="BI1105" s="39"/>
      <c r="BJ1105" s="39"/>
      <c r="BK1105" s="39"/>
      <c r="BL1105" s="39"/>
      <c r="BM1105" s="39"/>
      <c r="BN1105" s="39"/>
      <c r="BO1105" s="39"/>
      <c r="BP1105" s="39"/>
      <c r="BQ1105" s="39"/>
      <c r="BR1105" s="39"/>
      <c r="BS1105" s="39"/>
      <c r="BT1105" s="39"/>
      <c r="BU1105" s="39"/>
      <c r="BV1105" s="39"/>
      <c r="BW1105" s="39"/>
      <c r="BX1105" s="39"/>
      <c r="BY1105" s="39"/>
      <c r="BZ1105" s="39"/>
      <c r="CA1105" s="39"/>
      <c r="CB1105" s="39"/>
      <c r="CC1105" s="39"/>
      <c r="CD1105" s="39"/>
      <c r="CE1105" s="39"/>
      <c r="CF1105" s="39"/>
      <c r="CG1105" s="39"/>
      <c r="CH1105" s="39"/>
      <c r="CI1105" s="39"/>
      <c r="CJ1105" s="39"/>
      <c r="CK1105" s="39"/>
      <c r="CL1105" s="39"/>
      <c r="CM1105" s="39"/>
      <c r="CN1105" s="39"/>
      <c r="CO1105" s="39"/>
      <c r="CP1105" s="39"/>
      <c r="CQ1105" s="39"/>
      <c r="CR1105" s="39"/>
      <c r="CS1105" s="39"/>
      <c r="CT1105" s="39"/>
      <c r="CU1105" s="39"/>
      <c r="CV1105" s="39"/>
      <c r="CW1105" s="39"/>
      <c r="CX1105" s="39"/>
      <c r="CY1105" s="39"/>
      <c r="CZ1105" s="39"/>
      <c r="DA1105" s="39"/>
      <c r="DB1105" s="39"/>
      <c r="DC1105" s="39"/>
      <c r="DD1105" s="39"/>
      <c r="DE1105" s="39"/>
      <c r="DF1105" s="39"/>
      <c r="DG1105" s="39"/>
      <c r="DH1105" s="39"/>
      <c r="DI1105" s="39"/>
      <c r="DJ1105" s="39"/>
      <c r="DK1105" s="39"/>
      <c r="DL1105" s="39"/>
      <c r="DM1105" s="39"/>
      <c r="DN1105" s="39"/>
      <c r="DO1105" s="39"/>
      <c r="DP1105" s="39"/>
      <c r="DQ1105" s="39"/>
      <c r="DR1105" s="39"/>
      <c r="DS1105" s="39"/>
      <c r="DT1105" s="39"/>
      <c r="DU1105" s="39"/>
      <c r="DV1105" s="39"/>
      <c r="DW1105" s="39"/>
      <c r="DX1105" s="39"/>
      <c r="DY1105" s="39"/>
      <c r="DZ1105" s="39"/>
      <c r="EA1105" s="39"/>
      <c r="EB1105" s="39"/>
      <c r="EC1105" s="39"/>
      <c r="ED1105" s="39"/>
      <c r="EE1105" s="39"/>
      <c r="EF1105" s="39"/>
      <c r="EG1105" s="39"/>
      <c r="EH1105" s="39"/>
      <c r="EI1105" s="39"/>
      <c r="EJ1105" s="39"/>
      <c r="EK1105" s="39"/>
      <c r="EL1105" s="39"/>
      <c r="EM1105" s="39"/>
      <c r="EN1105" s="39"/>
      <c r="EO1105" s="39"/>
      <c r="EP1105" s="39"/>
      <c r="EQ1105" s="39"/>
      <c r="ER1105" s="39"/>
      <c r="ES1105" s="39"/>
      <c r="ET1105" s="39"/>
      <c r="EU1105" s="39"/>
      <c r="EV1105" s="39"/>
      <c r="EW1105" s="39"/>
      <c r="EX1105" s="39"/>
      <c r="EY1105" s="39"/>
      <c r="EZ1105" s="39"/>
      <c r="FA1105" s="39"/>
      <c r="FB1105" s="39"/>
      <c r="FC1105" s="39"/>
      <c r="FD1105" s="39"/>
      <c r="FE1105" s="39"/>
      <c r="FF1105" s="39"/>
      <c r="FG1105" s="39"/>
      <c r="FH1105" s="39"/>
      <c r="FI1105" s="39"/>
      <c r="FJ1105" s="39"/>
      <c r="FK1105" s="39"/>
      <c r="FL1105" s="39"/>
      <c r="FM1105" s="39"/>
      <c r="FN1105" s="39"/>
      <c r="FO1105" s="39"/>
      <c r="FP1105" s="39"/>
      <c r="FQ1105" s="39"/>
      <c r="FR1105" s="39"/>
      <c r="FS1105" s="39"/>
      <c r="FT1105" s="39"/>
      <c r="FU1105" s="39"/>
      <c r="FV1105" s="39"/>
      <c r="FW1105" s="39"/>
      <c r="FX1105" s="39"/>
      <c r="FY1105" s="39"/>
      <c r="FZ1105" s="39"/>
      <c r="GA1105" s="39"/>
      <c r="GB1105" s="39"/>
      <c r="GC1105" s="39"/>
      <c r="GD1105" s="39"/>
      <c r="GE1105" s="39"/>
      <c r="GF1105" s="39"/>
      <c r="GG1105" s="39"/>
      <c r="GH1105" s="39"/>
      <c r="GI1105" s="39"/>
      <c r="GJ1105" s="39"/>
      <c r="GK1105" s="39"/>
      <c r="GL1105" s="39"/>
      <c r="GM1105" s="39"/>
      <c r="GN1105" s="39"/>
      <c r="GO1105" s="39"/>
      <c r="GP1105" s="39"/>
      <c r="GQ1105" s="39"/>
      <c r="GR1105" s="39"/>
      <c r="GS1105" s="39"/>
      <c r="GT1105" s="39"/>
      <c r="GU1105" s="39"/>
      <c r="GV1105" s="39"/>
      <c r="GW1105" s="39"/>
      <c r="GX1105" s="39"/>
      <c r="GY1105" s="39"/>
      <c r="GZ1105" s="39"/>
      <c r="HA1105" s="39"/>
      <c r="HB1105" s="39"/>
      <c r="HC1105" s="39"/>
      <c r="HD1105" s="39"/>
      <c r="HE1105" s="39"/>
      <c r="HF1105" s="39"/>
      <c r="HG1105" s="39"/>
      <c r="HH1105" s="39"/>
      <c r="HI1105" s="39"/>
      <c r="HJ1105" s="39"/>
      <c r="HK1105" s="39"/>
      <c r="HL1105" s="39"/>
      <c r="HM1105" s="39"/>
      <c r="HN1105" s="39"/>
      <c r="HO1105" s="39"/>
      <c r="HP1105" s="39"/>
      <c r="HQ1105" s="39"/>
      <c r="HR1105" s="39"/>
      <c r="HS1105" s="39"/>
      <c r="HT1105" s="39"/>
      <c r="HU1105" s="39"/>
      <c r="HV1105" s="39"/>
      <c r="HW1105" s="39"/>
      <c r="HX1105" s="39"/>
      <c r="HY1105" s="39"/>
      <c r="HZ1105" s="39"/>
      <c r="IA1105" s="39"/>
      <c r="IB1105" s="44"/>
      <c r="IC1105" s="40"/>
      <c r="ID1105" s="40"/>
      <c r="IE1105" s="40"/>
      <c r="IF1105" s="40"/>
      <c r="IG1105" s="40"/>
      <c r="IH1105" s="40"/>
      <c r="II1105" s="40"/>
      <c r="IJ1105" s="40"/>
      <c r="IK1105" s="40"/>
      <c r="IL1105" s="40"/>
      <c r="IM1105" s="40"/>
      <c r="IN1105" s="40"/>
      <c r="IO1105" s="40"/>
      <c r="IP1105" s="40"/>
      <c r="IQ1105" s="40"/>
      <c r="IR1105" s="40"/>
      <c r="IS1105" s="40"/>
      <c r="IT1105" s="40"/>
      <c r="IU1105" s="40"/>
      <c r="IV1105" s="40"/>
    </row>
    <row r="1106" spans="2:256" s="33" customFormat="1" ht="31.5" x14ac:dyDescent="0.25">
      <c r="B1106" s="177"/>
      <c r="C1106" s="94">
        <v>470</v>
      </c>
      <c r="D1106" s="42" t="s">
        <v>3416</v>
      </c>
      <c r="E1106" s="42" t="s">
        <v>1757</v>
      </c>
      <c r="F1106" s="42" t="s">
        <v>1494</v>
      </c>
      <c r="G1106" s="36" t="s">
        <v>3864</v>
      </c>
      <c r="H1106" s="43" t="s">
        <v>3974</v>
      </c>
      <c r="I1106" s="145">
        <v>13800</v>
      </c>
      <c r="J1106" s="38"/>
      <c r="K1106" s="35" t="s">
        <v>3609</v>
      </c>
      <c r="L1106" s="39"/>
      <c r="M1106" s="39"/>
      <c r="N1106" s="39"/>
      <c r="O1106" s="39"/>
      <c r="P1106" s="39"/>
      <c r="Q1106" s="39"/>
      <c r="R1106" s="39"/>
      <c r="S1106" s="39"/>
      <c r="T1106" s="39"/>
      <c r="U1106" s="39"/>
      <c r="V1106" s="39"/>
      <c r="W1106" s="39"/>
      <c r="X1106" s="39"/>
      <c r="Y1106" s="39"/>
      <c r="Z1106" s="39"/>
      <c r="AA1106" s="39"/>
      <c r="AB1106" s="39"/>
      <c r="AC1106" s="39"/>
      <c r="AD1106" s="39"/>
      <c r="AE1106" s="39"/>
      <c r="AF1106" s="39"/>
      <c r="AG1106" s="39"/>
      <c r="AH1106" s="39"/>
      <c r="AI1106" s="39"/>
      <c r="AJ1106" s="39"/>
      <c r="AK1106" s="39"/>
      <c r="AL1106" s="39"/>
      <c r="AM1106" s="39"/>
      <c r="AN1106" s="39"/>
      <c r="AO1106" s="39"/>
      <c r="AP1106" s="39"/>
      <c r="AQ1106" s="39"/>
      <c r="AR1106" s="39"/>
      <c r="AS1106" s="39"/>
      <c r="AT1106" s="39"/>
      <c r="AU1106" s="39"/>
      <c r="AV1106" s="39"/>
      <c r="AW1106" s="39"/>
      <c r="AX1106" s="39"/>
      <c r="AY1106" s="39"/>
      <c r="AZ1106" s="39"/>
      <c r="BA1106" s="39"/>
      <c r="BB1106" s="39"/>
      <c r="BC1106" s="39"/>
      <c r="BD1106" s="39"/>
      <c r="BE1106" s="39"/>
      <c r="BF1106" s="39"/>
      <c r="BG1106" s="39"/>
      <c r="BH1106" s="39"/>
      <c r="BI1106" s="39"/>
      <c r="BJ1106" s="39"/>
      <c r="BK1106" s="39"/>
      <c r="BL1106" s="39"/>
      <c r="BM1106" s="39"/>
      <c r="BN1106" s="39"/>
      <c r="BO1106" s="39"/>
      <c r="BP1106" s="39"/>
      <c r="BQ1106" s="39"/>
      <c r="BR1106" s="39"/>
      <c r="BS1106" s="39"/>
      <c r="BT1106" s="39"/>
      <c r="BU1106" s="39"/>
      <c r="BV1106" s="39"/>
      <c r="BW1106" s="39"/>
      <c r="BX1106" s="39"/>
      <c r="BY1106" s="39"/>
      <c r="BZ1106" s="39"/>
      <c r="CA1106" s="39"/>
      <c r="CB1106" s="39"/>
      <c r="CC1106" s="39"/>
      <c r="CD1106" s="39"/>
      <c r="CE1106" s="39"/>
      <c r="CF1106" s="39"/>
      <c r="CG1106" s="39"/>
      <c r="CH1106" s="39"/>
      <c r="CI1106" s="39"/>
      <c r="CJ1106" s="39"/>
      <c r="CK1106" s="39"/>
      <c r="CL1106" s="39"/>
      <c r="CM1106" s="39"/>
      <c r="CN1106" s="39"/>
      <c r="CO1106" s="39"/>
      <c r="CP1106" s="39"/>
      <c r="CQ1106" s="39"/>
      <c r="CR1106" s="39"/>
      <c r="CS1106" s="39"/>
      <c r="CT1106" s="39"/>
      <c r="CU1106" s="39"/>
      <c r="CV1106" s="39"/>
      <c r="CW1106" s="39"/>
      <c r="CX1106" s="39"/>
      <c r="CY1106" s="39"/>
      <c r="CZ1106" s="39"/>
      <c r="DA1106" s="39"/>
      <c r="DB1106" s="39"/>
      <c r="DC1106" s="39"/>
      <c r="DD1106" s="39"/>
      <c r="DE1106" s="39"/>
      <c r="DF1106" s="39"/>
      <c r="DG1106" s="39"/>
      <c r="DH1106" s="39"/>
      <c r="DI1106" s="39"/>
      <c r="DJ1106" s="39"/>
      <c r="DK1106" s="39"/>
      <c r="DL1106" s="39"/>
      <c r="DM1106" s="39"/>
      <c r="DN1106" s="39"/>
      <c r="DO1106" s="39"/>
      <c r="DP1106" s="39"/>
      <c r="DQ1106" s="39"/>
      <c r="DR1106" s="39"/>
      <c r="DS1106" s="39"/>
      <c r="DT1106" s="39"/>
      <c r="DU1106" s="39"/>
      <c r="DV1106" s="39"/>
      <c r="DW1106" s="39"/>
      <c r="DX1106" s="39"/>
      <c r="DY1106" s="39"/>
      <c r="DZ1106" s="39"/>
      <c r="EA1106" s="39"/>
      <c r="EB1106" s="39"/>
      <c r="EC1106" s="39"/>
      <c r="ED1106" s="39"/>
      <c r="EE1106" s="39"/>
      <c r="EF1106" s="39"/>
      <c r="EG1106" s="39"/>
      <c r="EH1106" s="39"/>
      <c r="EI1106" s="39"/>
      <c r="EJ1106" s="39"/>
      <c r="EK1106" s="39"/>
      <c r="EL1106" s="39"/>
      <c r="EM1106" s="39"/>
      <c r="EN1106" s="39"/>
      <c r="EO1106" s="39"/>
      <c r="EP1106" s="39"/>
      <c r="EQ1106" s="39"/>
      <c r="ER1106" s="39"/>
      <c r="ES1106" s="39"/>
      <c r="ET1106" s="39"/>
      <c r="EU1106" s="39"/>
      <c r="EV1106" s="39"/>
      <c r="EW1106" s="39"/>
      <c r="EX1106" s="39"/>
      <c r="EY1106" s="39"/>
      <c r="EZ1106" s="39"/>
      <c r="FA1106" s="39"/>
      <c r="FB1106" s="39"/>
      <c r="FC1106" s="39"/>
      <c r="FD1106" s="39"/>
      <c r="FE1106" s="39"/>
      <c r="FF1106" s="39"/>
      <c r="FG1106" s="39"/>
      <c r="FH1106" s="39"/>
      <c r="FI1106" s="39"/>
      <c r="FJ1106" s="39"/>
      <c r="FK1106" s="39"/>
      <c r="FL1106" s="39"/>
      <c r="FM1106" s="39"/>
      <c r="FN1106" s="39"/>
      <c r="FO1106" s="39"/>
      <c r="FP1106" s="39"/>
      <c r="FQ1106" s="39"/>
      <c r="FR1106" s="39"/>
      <c r="FS1106" s="39"/>
      <c r="FT1106" s="39"/>
      <c r="FU1106" s="39"/>
      <c r="FV1106" s="39"/>
      <c r="FW1106" s="39"/>
      <c r="FX1106" s="39"/>
      <c r="FY1106" s="39"/>
      <c r="FZ1106" s="39"/>
      <c r="GA1106" s="39"/>
      <c r="GB1106" s="39"/>
      <c r="GC1106" s="39"/>
      <c r="GD1106" s="39"/>
      <c r="GE1106" s="39"/>
      <c r="GF1106" s="39"/>
      <c r="GG1106" s="39"/>
      <c r="GH1106" s="39"/>
      <c r="GI1106" s="39"/>
      <c r="GJ1106" s="39"/>
      <c r="GK1106" s="39"/>
      <c r="GL1106" s="39"/>
      <c r="GM1106" s="39"/>
      <c r="GN1106" s="39"/>
      <c r="GO1106" s="39"/>
      <c r="GP1106" s="39"/>
      <c r="GQ1106" s="39"/>
      <c r="GR1106" s="39"/>
      <c r="GS1106" s="39"/>
      <c r="GT1106" s="39"/>
      <c r="GU1106" s="39"/>
      <c r="GV1106" s="39"/>
      <c r="GW1106" s="39"/>
      <c r="GX1106" s="39"/>
      <c r="GY1106" s="39"/>
      <c r="GZ1106" s="39"/>
      <c r="HA1106" s="39"/>
      <c r="HB1106" s="39"/>
      <c r="HC1106" s="39"/>
      <c r="HD1106" s="39"/>
      <c r="HE1106" s="39"/>
      <c r="HF1106" s="39"/>
      <c r="HG1106" s="39"/>
      <c r="HH1106" s="39"/>
      <c r="HI1106" s="39"/>
      <c r="HJ1106" s="39"/>
      <c r="HK1106" s="39"/>
      <c r="HL1106" s="39"/>
      <c r="HM1106" s="39"/>
      <c r="HN1106" s="39"/>
      <c r="HO1106" s="39"/>
      <c r="HP1106" s="39"/>
      <c r="HQ1106" s="39"/>
      <c r="HR1106" s="39"/>
      <c r="HS1106" s="39"/>
      <c r="HT1106" s="39"/>
      <c r="HU1106" s="39"/>
      <c r="HV1106" s="39"/>
      <c r="HW1106" s="39"/>
      <c r="HX1106" s="39"/>
      <c r="HY1106" s="39"/>
      <c r="HZ1106" s="39"/>
      <c r="IA1106" s="39"/>
      <c r="IB1106" s="44"/>
      <c r="IC1106" s="40"/>
      <c r="ID1106" s="40"/>
      <c r="IE1106" s="40"/>
      <c r="IF1106" s="40"/>
      <c r="IG1106" s="40"/>
      <c r="IH1106" s="40"/>
      <c r="II1106" s="40"/>
      <c r="IJ1106" s="40"/>
      <c r="IK1106" s="40"/>
      <c r="IL1106" s="40"/>
      <c r="IM1106" s="40"/>
      <c r="IN1106" s="40"/>
      <c r="IO1106" s="40"/>
      <c r="IP1106" s="40"/>
      <c r="IQ1106" s="40"/>
      <c r="IR1106" s="40"/>
      <c r="IS1106" s="40"/>
      <c r="IT1106" s="40"/>
      <c r="IU1106" s="40"/>
      <c r="IV1106" s="40"/>
    </row>
    <row r="1107" spans="2:256" s="33" customFormat="1" ht="47.25" x14ac:dyDescent="0.25">
      <c r="B1107" s="177"/>
      <c r="C1107" s="94">
        <v>471</v>
      </c>
      <c r="D1107" s="42" t="s">
        <v>3416</v>
      </c>
      <c r="E1107" s="42" t="s">
        <v>1757</v>
      </c>
      <c r="F1107" s="42" t="s">
        <v>1495</v>
      </c>
      <c r="G1107" s="36" t="s">
        <v>3864</v>
      </c>
      <c r="H1107" s="43" t="s">
        <v>3974</v>
      </c>
      <c r="I1107" s="145">
        <v>89400</v>
      </c>
      <c r="J1107" s="38"/>
      <c r="K1107" s="35" t="s">
        <v>3610</v>
      </c>
      <c r="L1107" s="39"/>
      <c r="M1107" s="39"/>
      <c r="N1107" s="39"/>
      <c r="O1107" s="39"/>
      <c r="P1107" s="39"/>
      <c r="Q1107" s="39"/>
      <c r="R1107" s="39"/>
      <c r="S1107" s="39"/>
      <c r="T1107" s="39"/>
      <c r="U1107" s="39"/>
      <c r="V1107" s="39"/>
      <c r="W1107" s="39"/>
      <c r="X1107" s="39"/>
      <c r="Y1107" s="39"/>
      <c r="Z1107" s="39"/>
      <c r="AA1107" s="39"/>
      <c r="AB1107" s="39"/>
      <c r="AC1107" s="39"/>
      <c r="AD1107" s="39"/>
      <c r="AE1107" s="39"/>
      <c r="AF1107" s="39"/>
      <c r="AG1107" s="39"/>
      <c r="AH1107" s="39"/>
      <c r="AI1107" s="39"/>
      <c r="AJ1107" s="39"/>
      <c r="AK1107" s="39"/>
      <c r="AL1107" s="39"/>
      <c r="AM1107" s="39"/>
      <c r="AN1107" s="39"/>
      <c r="AO1107" s="39"/>
      <c r="AP1107" s="39"/>
      <c r="AQ1107" s="39"/>
      <c r="AR1107" s="39"/>
      <c r="AS1107" s="39"/>
      <c r="AT1107" s="39"/>
      <c r="AU1107" s="39"/>
      <c r="AV1107" s="39"/>
      <c r="AW1107" s="39"/>
      <c r="AX1107" s="39"/>
      <c r="AY1107" s="39"/>
      <c r="AZ1107" s="39"/>
      <c r="BA1107" s="39"/>
      <c r="BB1107" s="39"/>
      <c r="BC1107" s="39"/>
      <c r="BD1107" s="39"/>
      <c r="BE1107" s="39"/>
      <c r="BF1107" s="39"/>
      <c r="BG1107" s="39"/>
      <c r="BH1107" s="39"/>
      <c r="BI1107" s="39"/>
      <c r="BJ1107" s="39"/>
      <c r="BK1107" s="39"/>
      <c r="BL1107" s="39"/>
      <c r="BM1107" s="39"/>
      <c r="BN1107" s="39"/>
      <c r="BO1107" s="39"/>
      <c r="BP1107" s="39"/>
      <c r="BQ1107" s="39"/>
      <c r="BR1107" s="39"/>
      <c r="BS1107" s="39"/>
      <c r="BT1107" s="39"/>
      <c r="BU1107" s="39"/>
      <c r="BV1107" s="39"/>
      <c r="BW1107" s="39"/>
      <c r="BX1107" s="39"/>
      <c r="BY1107" s="39"/>
      <c r="BZ1107" s="39"/>
      <c r="CA1107" s="39"/>
      <c r="CB1107" s="39"/>
      <c r="CC1107" s="39"/>
      <c r="CD1107" s="39"/>
      <c r="CE1107" s="39"/>
      <c r="CF1107" s="39"/>
      <c r="CG1107" s="39"/>
      <c r="CH1107" s="39"/>
      <c r="CI1107" s="39"/>
      <c r="CJ1107" s="39"/>
      <c r="CK1107" s="39"/>
      <c r="CL1107" s="39"/>
      <c r="CM1107" s="39"/>
      <c r="CN1107" s="39"/>
      <c r="CO1107" s="39"/>
      <c r="CP1107" s="39"/>
      <c r="CQ1107" s="39"/>
      <c r="CR1107" s="39"/>
      <c r="CS1107" s="39"/>
      <c r="CT1107" s="39"/>
      <c r="CU1107" s="39"/>
      <c r="CV1107" s="39"/>
      <c r="CW1107" s="39"/>
      <c r="CX1107" s="39"/>
      <c r="CY1107" s="39"/>
      <c r="CZ1107" s="39"/>
      <c r="DA1107" s="39"/>
      <c r="DB1107" s="39"/>
      <c r="DC1107" s="39"/>
      <c r="DD1107" s="39"/>
      <c r="DE1107" s="39"/>
      <c r="DF1107" s="39"/>
      <c r="DG1107" s="39"/>
      <c r="DH1107" s="39"/>
      <c r="DI1107" s="39"/>
      <c r="DJ1107" s="39"/>
      <c r="DK1107" s="39"/>
      <c r="DL1107" s="39"/>
      <c r="DM1107" s="39"/>
      <c r="DN1107" s="39"/>
      <c r="DO1107" s="39"/>
      <c r="DP1107" s="39"/>
      <c r="DQ1107" s="39"/>
      <c r="DR1107" s="39"/>
      <c r="DS1107" s="39"/>
      <c r="DT1107" s="39"/>
      <c r="DU1107" s="39"/>
      <c r="DV1107" s="39"/>
      <c r="DW1107" s="39"/>
      <c r="DX1107" s="39"/>
      <c r="DY1107" s="39"/>
      <c r="DZ1107" s="39"/>
      <c r="EA1107" s="39"/>
      <c r="EB1107" s="39"/>
      <c r="EC1107" s="39"/>
      <c r="ED1107" s="39"/>
      <c r="EE1107" s="39"/>
      <c r="EF1107" s="39"/>
      <c r="EG1107" s="39"/>
      <c r="EH1107" s="39"/>
      <c r="EI1107" s="39"/>
      <c r="EJ1107" s="39"/>
      <c r="EK1107" s="39"/>
      <c r="EL1107" s="39"/>
      <c r="EM1107" s="39"/>
      <c r="EN1107" s="39"/>
      <c r="EO1107" s="39"/>
      <c r="EP1107" s="39"/>
      <c r="EQ1107" s="39"/>
      <c r="ER1107" s="39"/>
      <c r="ES1107" s="39"/>
      <c r="ET1107" s="39"/>
      <c r="EU1107" s="39"/>
      <c r="EV1107" s="39"/>
      <c r="EW1107" s="39"/>
      <c r="EX1107" s="39"/>
      <c r="EY1107" s="39"/>
      <c r="EZ1107" s="39"/>
      <c r="FA1107" s="39"/>
      <c r="FB1107" s="39"/>
      <c r="FC1107" s="39"/>
      <c r="FD1107" s="39"/>
      <c r="FE1107" s="39"/>
      <c r="FF1107" s="39"/>
      <c r="FG1107" s="39"/>
      <c r="FH1107" s="39"/>
      <c r="FI1107" s="39"/>
      <c r="FJ1107" s="39"/>
      <c r="FK1107" s="39"/>
      <c r="FL1107" s="39"/>
      <c r="FM1107" s="39"/>
      <c r="FN1107" s="39"/>
      <c r="FO1107" s="39"/>
      <c r="FP1107" s="39"/>
      <c r="FQ1107" s="39"/>
      <c r="FR1107" s="39"/>
      <c r="FS1107" s="39"/>
      <c r="FT1107" s="39"/>
      <c r="FU1107" s="39"/>
      <c r="FV1107" s="39"/>
      <c r="FW1107" s="39"/>
      <c r="FX1107" s="39"/>
      <c r="FY1107" s="39"/>
      <c r="FZ1107" s="39"/>
      <c r="GA1107" s="39"/>
      <c r="GB1107" s="39"/>
      <c r="GC1107" s="39"/>
      <c r="GD1107" s="39"/>
      <c r="GE1107" s="39"/>
      <c r="GF1107" s="39"/>
      <c r="GG1107" s="39"/>
      <c r="GH1107" s="39"/>
      <c r="GI1107" s="39"/>
      <c r="GJ1107" s="39"/>
      <c r="GK1107" s="39"/>
      <c r="GL1107" s="39"/>
      <c r="GM1107" s="39"/>
      <c r="GN1107" s="39"/>
      <c r="GO1107" s="39"/>
      <c r="GP1107" s="39"/>
      <c r="GQ1107" s="39"/>
      <c r="GR1107" s="39"/>
      <c r="GS1107" s="39"/>
      <c r="GT1107" s="39"/>
      <c r="GU1107" s="39"/>
      <c r="GV1107" s="39"/>
      <c r="GW1107" s="39"/>
      <c r="GX1107" s="39"/>
      <c r="GY1107" s="39"/>
      <c r="GZ1107" s="39"/>
      <c r="HA1107" s="39"/>
      <c r="HB1107" s="39"/>
      <c r="HC1107" s="39"/>
      <c r="HD1107" s="39"/>
      <c r="HE1107" s="39"/>
      <c r="HF1107" s="39"/>
      <c r="HG1107" s="39"/>
      <c r="HH1107" s="39"/>
      <c r="HI1107" s="39"/>
      <c r="HJ1107" s="39"/>
      <c r="HK1107" s="39"/>
      <c r="HL1107" s="39"/>
      <c r="HM1107" s="39"/>
      <c r="HN1107" s="39"/>
      <c r="HO1107" s="39"/>
      <c r="HP1107" s="39"/>
      <c r="HQ1107" s="39"/>
      <c r="HR1107" s="39"/>
      <c r="HS1107" s="39"/>
      <c r="HT1107" s="39"/>
      <c r="HU1107" s="39"/>
      <c r="HV1107" s="39"/>
      <c r="HW1107" s="39"/>
      <c r="HX1107" s="39"/>
      <c r="HY1107" s="39"/>
      <c r="HZ1107" s="39"/>
      <c r="IA1107" s="39"/>
      <c r="IB1107" s="44"/>
      <c r="IC1107" s="40"/>
      <c r="ID1107" s="40"/>
      <c r="IE1107" s="40"/>
      <c r="IF1107" s="40"/>
      <c r="IG1107" s="40"/>
      <c r="IH1107" s="40"/>
      <c r="II1107" s="40"/>
      <c r="IJ1107" s="40"/>
      <c r="IK1107" s="40"/>
      <c r="IL1107" s="40"/>
      <c r="IM1107" s="40"/>
      <c r="IN1107" s="40"/>
      <c r="IO1107" s="40"/>
      <c r="IP1107" s="40"/>
      <c r="IQ1107" s="40"/>
      <c r="IR1107" s="40"/>
      <c r="IS1107" s="40"/>
      <c r="IT1107" s="40"/>
      <c r="IU1107" s="40"/>
      <c r="IV1107" s="40"/>
    </row>
    <row r="1108" spans="2:256" s="33" customFormat="1" ht="47.25" x14ac:dyDescent="0.25">
      <c r="B1108" s="177"/>
      <c r="C1108" s="94">
        <v>472</v>
      </c>
      <c r="D1108" s="42" t="s">
        <v>3416</v>
      </c>
      <c r="E1108" s="42" t="s">
        <v>1757</v>
      </c>
      <c r="F1108" s="42" t="s">
        <v>1496</v>
      </c>
      <c r="G1108" s="36" t="s">
        <v>3864</v>
      </c>
      <c r="H1108" s="43" t="s">
        <v>3974</v>
      </c>
      <c r="I1108" s="145">
        <v>39980</v>
      </c>
      <c r="J1108" s="38"/>
      <c r="K1108" s="35" t="s">
        <v>3611</v>
      </c>
      <c r="L1108" s="39"/>
      <c r="M1108" s="39"/>
      <c r="N1108" s="39"/>
      <c r="O1108" s="39"/>
      <c r="P1108" s="39"/>
      <c r="Q1108" s="39"/>
      <c r="R1108" s="39"/>
      <c r="S1108" s="39"/>
      <c r="T1108" s="39"/>
      <c r="U1108" s="39"/>
      <c r="V1108" s="39"/>
      <c r="W1108" s="39"/>
      <c r="X1108" s="39"/>
      <c r="Y1108" s="39"/>
      <c r="Z1108" s="39"/>
      <c r="AA1108" s="39"/>
      <c r="AB1108" s="39"/>
      <c r="AC1108" s="39"/>
      <c r="AD1108" s="39"/>
      <c r="AE1108" s="39"/>
      <c r="AF1108" s="39"/>
      <c r="AG1108" s="39"/>
      <c r="AH1108" s="39"/>
      <c r="AI1108" s="39"/>
      <c r="AJ1108" s="39"/>
      <c r="AK1108" s="39"/>
      <c r="AL1108" s="39"/>
      <c r="AM1108" s="39"/>
      <c r="AN1108" s="39"/>
      <c r="AO1108" s="39"/>
      <c r="AP1108" s="39"/>
      <c r="AQ1108" s="39"/>
      <c r="AR1108" s="39"/>
      <c r="AS1108" s="39"/>
      <c r="AT1108" s="39"/>
      <c r="AU1108" s="39"/>
      <c r="AV1108" s="39"/>
      <c r="AW1108" s="39"/>
      <c r="AX1108" s="39"/>
      <c r="AY1108" s="39"/>
      <c r="AZ1108" s="39"/>
      <c r="BA1108" s="39"/>
      <c r="BB1108" s="39"/>
      <c r="BC1108" s="39"/>
      <c r="BD1108" s="39"/>
      <c r="BE1108" s="39"/>
      <c r="BF1108" s="39"/>
      <c r="BG1108" s="39"/>
      <c r="BH1108" s="39"/>
      <c r="BI1108" s="39"/>
      <c r="BJ1108" s="39"/>
      <c r="BK1108" s="39"/>
      <c r="BL1108" s="39"/>
      <c r="BM1108" s="39"/>
      <c r="BN1108" s="39"/>
      <c r="BO1108" s="39"/>
      <c r="BP1108" s="39"/>
      <c r="BQ1108" s="39"/>
      <c r="BR1108" s="39"/>
      <c r="BS1108" s="39"/>
      <c r="BT1108" s="39"/>
      <c r="BU1108" s="39"/>
      <c r="BV1108" s="39"/>
      <c r="BW1108" s="39"/>
      <c r="BX1108" s="39"/>
      <c r="BY1108" s="39"/>
      <c r="BZ1108" s="39"/>
      <c r="CA1108" s="39"/>
      <c r="CB1108" s="39"/>
      <c r="CC1108" s="39"/>
      <c r="CD1108" s="39"/>
      <c r="CE1108" s="39"/>
      <c r="CF1108" s="39"/>
      <c r="CG1108" s="39"/>
      <c r="CH1108" s="39"/>
      <c r="CI1108" s="39"/>
      <c r="CJ1108" s="39"/>
      <c r="CK1108" s="39"/>
      <c r="CL1108" s="39"/>
      <c r="CM1108" s="39"/>
      <c r="CN1108" s="39"/>
      <c r="CO1108" s="39"/>
      <c r="CP1108" s="39"/>
      <c r="CQ1108" s="39"/>
      <c r="CR1108" s="39"/>
      <c r="CS1108" s="39"/>
      <c r="CT1108" s="39"/>
      <c r="CU1108" s="39"/>
      <c r="CV1108" s="39"/>
      <c r="CW1108" s="39"/>
      <c r="CX1108" s="39"/>
      <c r="CY1108" s="39"/>
      <c r="CZ1108" s="39"/>
      <c r="DA1108" s="39"/>
      <c r="DB1108" s="39"/>
      <c r="DC1108" s="39"/>
      <c r="DD1108" s="39"/>
      <c r="DE1108" s="39"/>
      <c r="DF1108" s="39"/>
      <c r="DG1108" s="39"/>
      <c r="DH1108" s="39"/>
      <c r="DI1108" s="39"/>
      <c r="DJ1108" s="39"/>
      <c r="DK1108" s="39"/>
      <c r="DL1108" s="39"/>
      <c r="DM1108" s="39"/>
      <c r="DN1108" s="39"/>
      <c r="DO1108" s="39"/>
      <c r="DP1108" s="39"/>
      <c r="DQ1108" s="39"/>
      <c r="DR1108" s="39"/>
      <c r="DS1108" s="39"/>
      <c r="DT1108" s="39"/>
      <c r="DU1108" s="39"/>
      <c r="DV1108" s="39"/>
      <c r="DW1108" s="39"/>
      <c r="DX1108" s="39"/>
      <c r="DY1108" s="39"/>
      <c r="DZ1108" s="39"/>
      <c r="EA1108" s="39"/>
      <c r="EB1108" s="39"/>
      <c r="EC1108" s="39"/>
      <c r="ED1108" s="39"/>
      <c r="EE1108" s="39"/>
      <c r="EF1108" s="39"/>
      <c r="EG1108" s="39"/>
      <c r="EH1108" s="39"/>
      <c r="EI1108" s="39"/>
      <c r="EJ1108" s="39"/>
      <c r="EK1108" s="39"/>
      <c r="EL1108" s="39"/>
      <c r="EM1108" s="39"/>
      <c r="EN1108" s="39"/>
      <c r="EO1108" s="39"/>
      <c r="EP1108" s="39"/>
      <c r="EQ1108" s="39"/>
      <c r="ER1108" s="39"/>
      <c r="ES1108" s="39"/>
      <c r="ET1108" s="39"/>
      <c r="EU1108" s="39"/>
      <c r="EV1108" s="39"/>
      <c r="EW1108" s="39"/>
      <c r="EX1108" s="39"/>
      <c r="EY1108" s="39"/>
      <c r="EZ1108" s="39"/>
      <c r="FA1108" s="39"/>
      <c r="FB1108" s="39"/>
      <c r="FC1108" s="39"/>
      <c r="FD1108" s="39"/>
      <c r="FE1108" s="39"/>
      <c r="FF1108" s="39"/>
      <c r="FG1108" s="39"/>
      <c r="FH1108" s="39"/>
      <c r="FI1108" s="39"/>
      <c r="FJ1108" s="39"/>
      <c r="FK1108" s="39"/>
      <c r="FL1108" s="39"/>
      <c r="FM1108" s="39"/>
      <c r="FN1108" s="39"/>
      <c r="FO1108" s="39"/>
      <c r="FP1108" s="39"/>
      <c r="FQ1108" s="39"/>
      <c r="FR1108" s="39"/>
      <c r="FS1108" s="39"/>
      <c r="FT1108" s="39"/>
      <c r="FU1108" s="39"/>
      <c r="FV1108" s="39"/>
      <c r="FW1108" s="39"/>
      <c r="FX1108" s="39"/>
      <c r="FY1108" s="39"/>
      <c r="FZ1108" s="39"/>
      <c r="GA1108" s="39"/>
      <c r="GB1108" s="39"/>
      <c r="GC1108" s="39"/>
      <c r="GD1108" s="39"/>
      <c r="GE1108" s="39"/>
      <c r="GF1108" s="39"/>
      <c r="GG1108" s="39"/>
      <c r="GH1108" s="39"/>
      <c r="GI1108" s="39"/>
      <c r="GJ1108" s="39"/>
      <c r="GK1108" s="39"/>
      <c r="GL1108" s="39"/>
      <c r="GM1108" s="39"/>
      <c r="GN1108" s="39"/>
      <c r="GO1108" s="39"/>
      <c r="GP1108" s="39"/>
      <c r="GQ1108" s="39"/>
      <c r="GR1108" s="39"/>
      <c r="GS1108" s="39"/>
      <c r="GT1108" s="39"/>
      <c r="GU1108" s="39"/>
      <c r="GV1108" s="39"/>
      <c r="GW1108" s="39"/>
      <c r="GX1108" s="39"/>
      <c r="GY1108" s="39"/>
      <c r="GZ1108" s="39"/>
      <c r="HA1108" s="39"/>
      <c r="HB1108" s="39"/>
      <c r="HC1108" s="39"/>
      <c r="HD1108" s="39"/>
      <c r="HE1108" s="39"/>
      <c r="HF1108" s="39"/>
      <c r="HG1108" s="39"/>
      <c r="HH1108" s="39"/>
      <c r="HI1108" s="39"/>
      <c r="HJ1108" s="39"/>
      <c r="HK1108" s="39"/>
      <c r="HL1108" s="39"/>
      <c r="HM1108" s="39"/>
      <c r="HN1108" s="39"/>
      <c r="HO1108" s="39"/>
      <c r="HP1108" s="39"/>
      <c r="HQ1108" s="39"/>
      <c r="HR1108" s="39"/>
      <c r="HS1108" s="39"/>
      <c r="HT1108" s="39"/>
      <c r="HU1108" s="39"/>
      <c r="HV1108" s="39"/>
      <c r="HW1108" s="39"/>
      <c r="HX1108" s="39"/>
      <c r="HY1108" s="39"/>
      <c r="HZ1108" s="39"/>
      <c r="IA1108" s="39"/>
      <c r="IB1108" s="44"/>
      <c r="IC1108" s="40"/>
      <c r="ID1108" s="40"/>
      <c r="IE1108" s="40"/>
      <c r="IF1108" s="40"/>
      <c r="IG1108" s="40"/>
      <c r="IH1108" s="40"/>
      <c r="II1108" s="40"/>
      <c r="IJ1108" s="40"/>
      <c r="IK1108" s="40"/>
      <c r="IL1108" s="40"/>
      <c r="IM1108" s="40"/>
      <c r="IN1108" s="40"/>
      <c r="IO1108" s="40"/>
      <c r="IP1108" s="40"/>
      <c r="IQ1108" s="40"/>
      <c r="IR1108" s="40"/>
      <c r="IS1108" s="40"/>
      <c r="IT1108" s="40"/>
      <c r="IU1108" s="40"/>
      <c r="IV1108" s="40"/>
    </row>
    <row r="1109" spans="2:256" s="33" customFormat="1" ht="47.25" x14ac:dyDescent="0.25">
      <c r="B1109" s="177"/>
      <c r="C1109" s="94">
        <v>473</v>
      </c>
      <c r="D1109" s="42" t="s">
        <v>3416</v>
      </c>
      <c r="E1109" s="42" t="s">
        <v>1757</v>
      </c>
      <c r="F1109" s="42" t="s">
        <v>1497</v>
      </c>
      <c r="G1109" s="36" t="s">
        <v>3864</v>
      </c>
      <c r="H1109" s="43" t="s">
        <v>3974</v>
      </c>
      <c r="I1109" s="145">
        <v>232300</v>
      </c>
      <c r="J1109" s="38"/>
      <c r="K1109" s="35" t="s">
        <v>3612</v>
      </c>
      <c r="L1109" s="39"/>
      <c r="M1109" s="39"/>
      <c r="N1109" s="39"/>
      <c r="O1109" s="39"/>
      <c r="P1109" s="39"/>
      <c r="Q1109" s="39"/>
      <c r="R1109" s="39"/>
      <c r="S1109" s="39"/>
      <c r="T1109" s="39"/>
      <c r="U1109" s="39"/>
      <c r="V1109" s="39"/>
      <c r="W1109" s="39"/>
      <c r="X1109" s="39"/>
      <c r="Y1109" s="39"/>
      <c r="Z1109" s="39"/>
      <c r="AA1109" s="39"/>
      <c r="AB1109" s="39"/>
      <c r="AC1109" s="39"/>
      <c r="AD1109" s="39"/>
      <c r="AE1109" s="39"/>
      <c r="AF1109" s="39"/>
      <c r="AG1109" s="39"/>
      <c r="AH1109" s="39"/>
      <c r="AI1109" s="39"/>
      <c r="AJ1109" s="39"/>
      <c r="AK1109" s="39"/>
      <c r="AL1109" s="39"/>
      <c r="AM1109" s="39"/>
      <c r="AN1109" s="39"/>
      <c r="AO1109" s="39"/>
      <c r="AP1109" s="39"/>
      <c r="AQ1109" s="39"/>
      <c r="AR1109" s="39"/>
      <c r="AS1109" s="39"/>
      <c r="AT1109" s="39"/>
      <c r="AU1109" s="39"/>
      <c r="AV1109" s="39"/>
      <c r="AW1109" s="39"/>
      <c r="AX1109" s="39"/>
      <c r="AY1109" s="39"/>
      <c r="AZ1109" s="39"/>
      <c r="BA1109" s="39"/>
      <c r="BB1109" s="39"/>
      <c r="BC1109" s="39"/>
      <c r="BD1109" s="39"/>
      <c r="BE1109" s="39"/>
      <c r="BF1109" s="39"/>
      <c r="BG1109" s="39"/>
      <c r="BH1109" s="39"/>
      <c r="BI1109" s="39"/>
      <c r="BJ1109" s="39"/>
      <c r="BK1109" s="39"/>
      <c r="BL1109" s="39"/>
      <c r="BM1109" s="39"/>
      <c r="BN1109" s="39"/>
      <c r="BO1109" s="39"/>
      <c r="BP1109" s="39"/>
      <c r="BQ1109" s="39"/>
      <c r="BR1109" s="39"/>
      <c r="BS1109" s="39"/>
      <c r="BT1109" s="39"/>
      <c r="BU1109" s="39"/>
      <c r="BV1109" s="39"/>
      <c r="BW1109" s="39"/>
      <c r="BX1109" s="39"/>
      <c r="BY1109" s="39"/>
      <c r="BZ1109" s="39"/>
      <c r="CA1109" s="39"/>
      <c r="CB1109" s="39"/>
      <c r="CC1109" s="39"/>
      <c r="CD1109" s="39"/>
      <c r="CE1109" s="39"/>
      <c r="CF1109" s="39"/>
      <c r="CG1109" s="39"/>
      <c r="CH1109" s="39"/>
      <c r="CI1109" s="39"/>
      <c r="CJ1109" s="39"/>
      <c r="CK1109" s="39"/>
      <c r="CL1109" s="39"/>
      <c r="CM1109" s="39"/>
      <c r="CN1109" s="39"/>
      <c r="CO1109" s="39"/>
      <c r="CP1109" s="39"/>
      <c r="CQ1109" s="39"/>
      <c r="CR1109" s="39"/>
      <c r="CS1109" s="39"/>
      <c r="CT1109" s="39"/>
      <c r="CU1109" s="39"/>
      <c r="CV1109" s="39"/>
      <c r="CW1109" s="39"/>
      <c r="CX1109" s="39"/>
      <c r="CY1109" s="39"/>
      <c r="CZ1109" s="39"/>
      <c r="DA1109" s="39"/>
      <c r="DB1109" s="39"/>
      <c r="DC1109" s="39"/>
      <c r="DD1109" s="39"/>
      <c r="DE1109" s="39"/>
      <c r="DF1109" s="39"/>
      <c r="DG1109" s="39"/>
      <c r="DH1109" s="39"/>
      <c r="DI1109" s="39"/>
      <c r="DJ1109" s="39"/>
      <c r="DK1109" s="39"/>
      <c r="DL1109" s="39"/>
      <c r="DM1109" s="39"/>
      <c r="DN1109" s="39"/>
      <c r="DO1109" s="39"/>
      <c r="DP1109" s="39"/>
      <c r="DQ1109" s="39"/>
      <c r="DR1109" s="39"/>
      <c r="DS1109" s="39"/>
      <c r="DT1109" s="39"/>
      <c r="DU1109" s="39"/>
      <c r="DV1109" s="39"/>
      <c r="DW1109" s="39"/>
      <c r="DX1109" s="39"/>
      <c r="DY1109" s="39"/>
      <c r="DZ1109" s="39"/>
      <c r="EA1109" s="39"/>
      <c r="EB1109" s="39"/>
      <c r="EC1109" s="39"/>
      <c r="ED1109" s="39"/>
      <c r="EE1109" s="39"/>
      <c r="EF1109" s="39"/>
      <c r="EG1109" s="39"/>
      <c r="EH1109" s="39"/>
      <c r="EI1109" s="39"/>
      <c r="EJ1109" s="39"/>
      <c r="EK1109" s="39"/>
      <c r="EL1109" s="39"/>
      <c r="EM1109" s="39"/>
      <c r="EN1109" s="39"/>
      <c r="EO1109" s="39"/>
      <c r="EP1109" s="39"/>
      <c r="EQ1109" s="39"/>
      <c r="ER1109" s="39"/>
      <c r="ES1109" s="39"/>
      <c r="ET1109" s="39"/>
      <c r="EU1109" s="39"/>
      <c r="EV1109" s="39"/>
      <c r="EW1109" s="39"/>
      <c r="EX1109" s="39"/>
      <c r="EY1109" s="39"/>
      <c r="EZ1109" s="39"/>
      <c r="FA1109" s="39"/>
      <c r="FB1109" s="39"/>
      <c r="FC1109" s="39"/>
      <c r="FD1109" s="39"/>
      <c r="FE1109" s="39"/>
      <c r="FF1109" s="39"/>
      <c r="FG1109" s="39"/>
      <c r="FH1109" s="39"/>
      <c r="FI1109" s="39"/>
      <c r="FJ1109" s="39"/>
      <c r="FK1109" s="39"/>
      <c r="FL1109" s="39"/>
      <c r="FM1109" s="39"/>
      <c r="FN1109" s="39"/>
      <c r="FO1109" s="39"/>
      <c r="FP1109" s="39"/>
      <c r="FQ1109" s="39"/>
      <c r="FR1109" s="39"/>
      <c r="FS1109" s="39"/>
      <c r="FT1109" s="39"/>
      <c r="FU1109" s="39"/>
      <c r="FV1109" s="39"/>
      <c r="FW1109" s="39"/>
      <c r="FX1109" s="39"/>
      <c r="FY1109" s="39"/>
      <c r="FZ1109" s="39"/>
      <c r="GA1109" s="39"/>
      <c r="GB1109" s="39"/>
      <c r="GC1109" s="39"/>
      <c r="GD1109" s="39"/>
      <c r="GE1109" s="39"/>
      <c r="GF1109" s="39"/>
      <c r="GG1109" s="39"/>
      <c r="GH1109" s="39"/>
      <c r="GI1109" s="39"/>
      <c r="GJ1109" s="39"/>
      <c r="GK1109" s="39"/>
      <c r="GL1109" s="39"/>
      <c r="GM1109" s="39"/>
      <c r="GN1109" s="39"/>
      <c r="GO1109" s="39"/>
      <c r="GP1109" s="39"/>
      <c r="GQ1109" s="39"/>
      <c r="GR1109" s="39"/>
      <c r="GS1109" s="39"/>
      <c r="GT1109" s="39"/>
      <c r="GU1109" s="39"/>
      <c r="GV1109" s="39"/>
      <c r="GW1109" s="39"/>
      <c r="GX1109" s="39"/>
      <c r="GY1109" s="39"/>
      <c r="GZ1109" s="39"/>
      <c r="HA1109" s="39"/>
      <c r="HB1109" s="39"/>
      <c r="HC1109" s="39"/>
      <c r="HD1109" s="39"/>
      <c r="HE1109" s="39"/>
      <c r="HF1109" s="39"/>
      <c r="HG1109" s="39"/>
      <c r="HH1109" s="39"/>
      <c r="HI1109" s="39"/>
      <c r="HJ1109" s="39"/>
      <c r="HK1109" s="39"/>
      <c r="HL1109" s="39"/>
      <c r="HM1109" s="39"/>
      <c r="HN1109" s="39"/>
      <c r="HO1109" s="39"/>
      <c r="HP1109" s="39"/>
      <c r="HQ1109" s="39"/>
      <c r="HR1109" s="39"/>
      <c r="HS1109" s="39"/>
      <c r="HT1109" s="39"/>
      <c r="HU1109" s="39"/>
      <c r="HV1109" s="39"/>
      <c r="HW1109" s="39"/>
      <c r="HX1109" s="39"/>
      <c r="HY1109" s="39"/>
      <c r="HZ1109" s="39"/>
      <c r="IA1109" s="39"/>
      <c r="IB1109" s="44"/>
      <c r="IC1109" s="40"/>
      <c r="ID1109" s="40"/>
      <c r="IE1109" s="40"/>
      <c r="IF1109" s="40"/>
      <c r="IG1109" s="40"/>
      <c r="IH1109" s="40"/>
      <c r="II1109" s="40"/>
      <c r="IJ1109" s="40"/>
      <c r="IK1109" s="40"/>
      <c r="IL1109" s="40"/>
      <c r="IM1109" s="40"/>
      <c r="IN1109" s="40"/>
      <c r="IO1109" s="40"/>
      <c r="IP1109" s="40"/>
      <c r="IQ1109" s="40"/>
      <c r="IR1109" s="40"/>
      <c r="IS1109" s="40"/>
      <c r="IT1109" s="40"/>
      <c r="IU1109" s="40"/>
      <c r="IV1109" s="40"/>
    </row>
    <row r="1110" spans="2:256" s="33" customFormat="1" ht="31.5" x14ac:dyDescent="0.25">
      <c r="B1110" s="177"/>
      <c r="C1110" s="94">
        <v>474</v>
      </c>
      <c r="D1110" s="42" t="s">
        <v>3416</v>
      </c>
      <c r="E1110" s="42" t="s">
        <v>1757</v>
      </c>
      <c r="F1110" s="42" t="s">
        <v>1498</v>
      </c>
      <c r="G1110" s="36" t="s">
        <v>3864</v>
      </c>
      <c r="H1110" s="43" t="s">
        <v>3974</v>
      </c>
      <c r="I1110" s="145">
        <v>55000</v>
      </c>
      <c r="J1110" s="38"/>
      <c r="K1110" s="35" t="s">
        <v>2807</v>
      </c>
      <c r="L1110" s="39"/>
      <c r="M1110" s="39"/>
      <c r="N1110" s="39"/>
      <c r="O1110" s="39"/>
      <c r="P1110" s="39"/>
      <c r="Q1110" s="39"/>
      <c r="R1110" s="39"/>
      <c r="S1110" s="39"/>
      <c r="T1110" s="39"/>
      <c r="U1110" s="39"/>
      <c r="V1110" s="39"/>
      <c r="W1110" s="39"/>
      <c r="X1110" s="39"/>
      <c r="Y1110" s="39"/>
      <c r="Z1110" s="39"/>
      <c r="AA1110" s="39"/>
      <c r="AB1110" s="39"/>
      <c r="AC1110" s="39"/>
      <c r="AD1110" s="39"/>
      <c r="AE1110" s="39"/>
      <c r="AF1110" s="39"/>
      <c r="AG1110" s="39"/>
      <c r="AH1110" s="39"/>
      <c r="AI1110" s="39"/>
      <c r="AJ1110" s="39"/>
      <c r="AK1110" s="39"/>
      <c r="AL1110" s="39"/>
      <c r="AM1110" s="39"/>
      <c r="AN1110" s="39"/>
      <c r="AO1110" s="39"/>
      <c r="AP1110" s="39"/>
      <c r="AQ1110" s="39"/>
      <c r="AR1110" s="39"/>
      <c r="AS1110" s="39"/>
      <c r="AT1110" s="39"/>
      <c r="AU1110" s="39"/>
      <c r="AV1110" s="39"/>
      <c r="AW1110" s="39"/>
      <c r="AX1110" s="39"/>
      <c r="AY1110" s="39"/>
      <c r="AZ1110" s="39"/>
      <c r="BA1110" s="39"/>
      <c r="BB1110" s="39"/>
      <c r="BC1110" s="39"/>
      <c r="BD1110" s="39"/>
      <c r="BE1110" s="39"/>
      <c r="BF1110" s="39"/>
      <c r="BG1110" s="39"/>
      <c r="BH1110" s="39"/>
      <c r="BI1110" s="39"/>
      <c r="BJ1110" s="39"/>
      <c r="BK1110" s="39"/>
      <c r="BL1110" s="39"/>
      <c r="BM1110" s="39"/>
      <c r="BN1110" s="39"/>
      <c r="BO1110" s="39"/>
      <c r="BP1110" s="39"/>
      <c r="BQ1110" s="39"/>
      <c r="BR1110" s="39"/>
      <c r="BS1110" s="39"/>
      <c r="BT1110" s="39"/>
      <c r="BU1110" s="39"/>
      <c r="BV1110" s="39"/>
      <c r="BW1110" s="39"/>
      <c r="BX1110" s="39"/>
      <c r="BY1110" s="39"/>
      <c r="BZ1110" s="39"/>
      <c r="CA1110" s="39"/>
      <c r="CB1110" s="39"/>
      <c r="CC1110" s="39"/>
      <c r="CD1110" s="39"/>
      <c r="CE1110" s="39"/>
      <c r="CF1110" s="39"/>
      <c r="CG1110" s="39"/>
      <c r="CH1110" s="39"/>
      <c r="CI1110" s="39"/>
      <c r="CJ1110" s="39"/>
      <c r="CK1110" s="39"/>
      <c r="CL1110" s="39"/>
      <c r="CM1110" s="39"/>
      <c r="CN1110" s="39"/>
      <c r="CO1110" s="39"/>
      <c r="CP1110" s="39"/>
      <c r="CQ1110" s="39"/>
      <c r="CR1110" s="39"/>
      <c r="CS1110" s="39"/>
      <c r="CT1110" s="39"/>
      <c r="CU1110" s="39"/>
      <c r="CV1110" s="39"/>
      <c r="CW1110" s="39"/>
      <c r="CX1110" s="39"/>
      <c r="CY1110" s="39"/>
      <c r="CZ1110" s="39"/>
      <c r="DA1110" s="39"/>
      <c r="DB1110" s="39"/>
      <c r="DC1110" s="39"/>
      <c r="DD1110" s="39"/>
      <c r="DE1110" s="39"/>
      <c r="DF1110" s="39"/>
      <c r="DG1110" s="39"/>
      <c r="DH1110" s="39"/>
      <c r="DI1110" s="39"/>
      <c r="DJ1110" s="39"/>
      <c r="DK1110" s="39"/>
      <c r="DL1110" s="39"/>
      <c r="DM1110" s="39"/>
      <c r="DN1110" s="39"/>
      <c r="DO1110" s="39"/>
      <c r="DP1110" s="39"/>
      <c r="DQ1110" s="39"/>
      <c r="DR1110" s="39"/>
      <c r="DS1110" s="39"/>
      <c r="DT1110" s="39"/>
      <c r="DU1110" s="39"/>
      <c r="DV1110" s="39"/>
      <c r="DW1110" s="39"/>
      <c r="DX1110" s="39"/>
      <c r="DY1110" s="39"/>
      <c r="DZ1110" s="39"/>
      <c r="EA1110" s="39"/>
      <c r="EB1110" s="39"/>
      <c r="EC1110" s="39"/>
      <c r="ED1110" s="39"/>
      <c r="EE1110" s="39"/>
      <c r="EF1110" s="39"/>
      <c r="EG1110" s="39"/>
      <c r="EH1110" s="39"/>
      <c r="EI1110" s="39"/>
      <c r="EJ1110" s="39"/>
      <c r="EK1110" s="39"/>
      <c r="EL1110" s="39"/>
      <c r="EM1110" s="39"/>
      <c r="EN1110" s="39"/>
      <c r="EO1110" s="39"/>
      <c r="EP1110" s="39"/>
      <c r="EQ1110" s="39"/>
      <c r="ER1110" s="39"/>
      <c r="ES1110" s="39"/>
      <c r="ET1110" s="39"/>
      <c r="EU1110" s="39"/>
      <c r="EV1110" s="39"/>
      <c r="EW1110" s="39"/>
      <c r="EX1110" s="39"/>
      <c r="EY1110" s="39"/>
      <c r="EZ1110" s="39"/>
      <c r="FA1110" s="39"/>
      <c r="FB1110" s="39"/>
      <c r="FC1110" s="39"/>
      <c r="FD1110" s="39"/>
      <c r="FE1110" s="39"/>
      <c r="FF1110" s="39"/>
      <c r="FG1110" s="39"/>
      <c r="FH1110" s="39"/>
      <c r="FI1110" s="39"/>
      <c r="FJ1110" s="39"/>
      <c r="FK1110" s="39"/>
      <c r="FL1110" s="39"/>
      <c r="FM1110" s="39"/>
      <c r="FN1110" s="39"/>
      <c r="FO1110" s="39"/>
      <c r="FP1110" s="39"/>
      <c r="FQ1110" s="39"/>
      <c r="FR1110" s="39"/>
      <c r="FS1110" s="39"/>
      <c r="FT1110" s="39"/>
      <c r="FU1110" s="39"/>
      <c r="FV1110" s="39"/>
      <c r="FW1110" s="39"/>
      <c r="FX1110" s="39"/>
      <c r="FY1110" s="39"/>
      <c r="FZ1110" s="39"/>
      <c r="GA1110" s="39"/>
      <c r="GB1110" s="39"/>
      <c r="GC1110" s="39"/>
      <c r="GD1110" s="39"/>
      <c r="GE1110" s="39"/>
      <c r="GF1110" s="39"/>
      <c r="GG1110" s="39"/>
      <c r="GH1110" s="39"/>
      <c r="GI1110" s="39"/>
      <c r="GJ1110" s="39"/>
      <c r="GK1110" s="39"/>
      <c r="GL1110" s="39"/>
      <c r="GM1110" s="39"/>
      <c r="GN1110" s="39"/>
      <c r="GO1110" s="39"/>
      <c r="GP1110" s="39"/>
      <c r="GQ1110" s="39"/>
      <c r="GR1110" s="39"/>
      <c r="GS1110" s="39"/>
      <c r="GT1110" s="39"/>
      <c r="GU1110" s="39"/>
      <c r="GV1110" s="39"/>
      <c r="GW1110" s="39"/>
      <c r="GX1110" s="39"/>
      <c r="GY1110" s="39"/>
      <c r="GZ1110" s="39"/>
      <c r="HA1110" s="39"/>
      <c r="HB1110" s="39"/>
      <c r="HC1110" s="39"/>
      <c r="HD1110" s="39"/>
      <c r="HE1110" s="39"/>
      <c r="HF1110" s="39"/>
      <c r="HG1110" s="39"/>
      <c r="HH1110" s="39"/>
      <c r="HI1110" s="39"/>
      <c r="HJ1110" s="39"/>
      <c r="HK1110" s="39"/>
      <c r="HL1110" s="39"/>
      <c r="HM1110" s="39"/>
      <c r="HN1110" s="39"/>
      <c r="HO1110" s="39"/>
      <c r="HP1110" s="39"/>
      <c r="HQ1110" s="39"/>
      <c r="HR1110" s="39"/>
      <c r="HS1110" s="39"/>
      <c r="HT1110" s="39"/>
      <c r="HU1110" s="39"/>
      <c r="HV1110" s="39"/>
      <c r="HW1110" s="39"/>
      <c r="HX1110" s="39"/>
      <c r="HY1110" s="39"/>
      <c r="HZ1110" s="39"/>
      <c r="IA1110" s="39"/>
      <c r="IB1110" s="44"/>
      <c r="IC1110" s="40"/>
      <c r="ID1110" s="40"/>
      <c r="IE1110" s="40"/>
      <c r="IF1110" s="40"/>
      <c r="IG1110" s="40"/>
      <c r="IH1110" s="40"/>
      <c r="II1110" s="40"/>
      <c r="IJ1110" s="40"/>
      <c r="IK1110" s="40"/>
      <c r="IL1110" s="40"/>
      <c r="IM1110" s="40"/>
      <c r="IN1110" s="40"/>
      <c r="IO1110" s="40"/>
      <c r="IP1110" s="40"/>
      <c r="IQ1110" s="40"/>
      <c r="IR1110" s="40"/>
      <c r="IS1110" s="40"/>
      <c r="IT1110" s="40"/>
      <c r="IU1110" s="40"/>
      <c r="IV1110" s="40"/>
    </row>
    <row r="1111" spans="2:256" s="33" customFormat="1" ht="47.25" x14ac:dyDescent="0.25">
      <c r="B1111" s="177"/>
      <c r="C1111" s="94">
        <v>475</v>
      </c>
      <c r="D1111" s="42" t="s">
        <v>3416</v>
      </c>
      <c r="E1111" s="42" t="s">
        <v>1757</v>
      </c>
      <c r="F1111" s="42" t="s">
        <v>1499</v>
      </c>
      <c r="G1111" s="36" t="s">
        <v>3864</v>
      </c>
      <c r="H1111" s="43" t="s">
        <v>3974</v>
      </c>
      <c r="I1111" s="145">
        <v>266810</v>
      </c>
      <c r="J1111" s="38"/>
      <c r="K1111" s="35" t="s">
        <v>3613</v>
      </c>
      <c r="L1111" s="39"/>
      <c r="M1111" s="39"/>
      <c r="N1111" s="39"/>
      <c r="O1111" s="39"/>
      <c r="P1111" s="39"/>
      <c r="Q1111" s="39"/>
      <c r="R1111" s="39"/>
      <c r="S1111" s="39"/>
      <c r="T1111" s="39"/>
      <c r="U1111" s="39"/>
      <c r="V1111" s="39"/>
      <c r="W1111" s="39"/>
      <c r="X1111" s="39"/>
      <c r="Y1111" s="39"/>
      <c r="Z1111" s="39"/>
      <c r="AA1111" s="39"/>
      <c r="AB1111" s="39"/>
      <c r="AC1111" s="39"/>
      <c r="AD1111" s="39"/>
      <c r="AE1111" s="39"/>
      <c r="AF1111" s="39"/>
      <c r="AG1111" s="39"/>
      <c r="AH1111" s="39"/>
      <c r="AI1111" s="39"/>
      <c r="AJ1111" s="39"/>
      <c r="AK1111" s="39"/>
      <c r="AL1111" s="39"/>
      <c r="AM1111" s="39"/>
      <c r="AN1111" s="39"/>
      <c r="AO1111" s="39"/>
      <c r="AP1111" s="39"/>
      <c r="AQ1111" s="39"/>
      <c r="AR1111" s="39"/>
      <c r="AS1111" s="39"/>
      <c r="AT1111" s="39"/>
      <c r="AU1111" s="39"/>
      <c r="AV1111" s="39"/>
      <c r="AW1111" s="39"/>
      <c r="AX1111" s="39"/>
      <c r="AY1111" s="39"/>
      <c r="AZ1111" s="39"/>
      <c r="BA1111" s="39"/>
      <c r="BB1111" s="39"/>
      <c r="BC1111" s="39"/>
      <c r="BD1111" s="39"/>
      <c r="BE1111" s="39"/>
      <c r="BF1111" s="39"/>
      <c r="BG1111" s="39"/>
      <c r="BH1111" s="39"/>
      <c r="BI1111" s="39"/>
      <c r="BJ1111" s="39"/>
      <c r="BK1111" s="39"/>
      <c r="BL1111" s="39"/>
      <c r="BM1111" s="39"/>
      <c r="BN1111" s="39"/>
      <c r="BO1111" s="39"/>
      <c r="BP1111" s="39"/>
      <c r="BQ1111" s="39"/>
      <c r="BR1111" s="39"/>
      <c r="BS1111" s="39"/>
      <c r="BT1111" s="39"/>
      <c r="BU1111" s="39"/>
      <c r="BV1111" s="39"/>
      <c r="BW1111" s="39"/>
      <c r="BX1111" s="39"/>
      <c r="BY1111" s="39"/>
      <c r="BZ1111" s="39"/>
      <c r="CA1111" s="39"/>
      <c r="CB1111" s="39"/>
      <c r="CC1111" s="39"/>
      <c r="CD1111" s="39"/>
      <c r="CE1111" s="39"/>
      <c r="CF1111" s="39"/>
      <c r="CG1111" s="39"/>
      <c r="CH1111" s="39"/>
      <c r="CI1111" s="39"/>
      <c r="CJ1111" s="39"/>
      <c r="CK1111" s="39"/>
      <c r="CL1111" s="39"/>
      <c r="CM1111" s="39"/>
      <c r="CN1111" s="39"/>
      <c r="CO1111" s="39"/>
      <c r="CP1111" s="39"/>
      <c r="CQ1111" s="39"/>
      <c r="CR1111" s="39"/>
      <c r="CS1111" s="39"/>
      <c r="CT1111" s="39"/>
      <c r="CU1111" s="39"/>
      <c r="CV1111" s="39"/>
      <c r="CW1111" s="39"/>
      <c r="CX1111" s="39"/>
      <c r="CY1111" s="39"/>
      <c r="CZ1111" s="39"/>
      <c r="DA1111" s="39"/>
      <c r="DB1111" s="39"/>
      <c r="DC1111" s="39"/>
      <c r="DD1111" s="39"/>
      <c r="DE1111" s="39"/>
      <c r="DF1111" s="39"/>
      <c r="DG1111" s="39"/>
      <c r="DH1111" s="39"/>
      <c r="DI1111" s="39"/>
      <c r="DJ1111" s="39"/>
      <c r="DK1111" s="39"/>
      <c r="DL1111" s="39"/>
      <c r="DM1111" s="39"/>
      <c r="DN1111" s="39"/>
      <c r="DO1111" s="39"/>
      <c r="DP1111" s="39"/>
      <c r="DQ1111" s="39"/>
      <c r="DR1111" s="39"/>
      <c r="DS1111" s="39"/>
      <c r="DT1111" s="39"/>
      <c r="DU1111" s="39"/>
      <c r="DV1111" s="39"/>
      <c r="DW1111" s="39"/>
      <c r="DX1111" s="39"/>
      <c r="DY1111" s="39"/>
      <c r="DZ1111" s="39"/>
      <c r="EA1111" s="39"/>
      <c r="EB1111" s="39"/>
      <c r="EC1111" s="39"/>
      <c r="ED1111" s="39"/>
      <c r="EE1111" s="39"/>
      <c r="EF1111" s="39"/>
      <c r="EG1111" s="39"/>
      <c r="EH1111" s="39"/>
      <c r="EI1111" s="39"/>
      <c r="EJ1111" s="39"/>
      <c r="EK1111" s="39"/>
      <c r="EL1111" s="39"/>
      <c r="EM1111" s="39"/>
      <c r="EN1111" s="39"/>
      <c r="EO1111" s="39"/>
      <c r="EP1111" s="39"/>
      <c r="EQ1111" s="39"/>
      <c r="ER1111" s="39"/>
      <c r="ES1111" s="39"/>
      <c r="ET1111" s="39"/>
      <c r="EU1111" s="39"/>
      <c r="EV1111" s="39"/>
      <c r="EW1111" s="39"/>
      <c r="EX1111" s="39"/>
      <c r="EY1111" s="39"/>
      <c r="EZ1111" s="39"/>
      <c r="FA1111" s="39"/>
      <c r="FB1111" s="39"/>
      <c r="FC1111" s="39"/>
      <c r="FD1111" s="39"/>
      <c r="FE1111" s="39"/>
      <c r="FF1111" s="39"/>
      <c r="FG1111" s="39"/>
      <c r="FH1111" s="39"/>
      <c r="FI1111" s="39"/>
      <c r="FJ1111" s="39"/>
      <c r="FK1111" s="39"/>
      <c r="FL1111" s="39"/>
      <c r="FM1111" s="39"/>
      <c r="FN1111" s="39"/>
      <c r="FO1111" s="39"/>
      <c r="FP1111" s="39"/>
      <c r="FQ1111" s="39"/>
      <c r="FR1111" s="39"/>
      <c r="FS1111" s="39"/>
      <c r="FT1111" s="39"/>
      <c r="FU1111" s="39"/>
      <c r="FV1111" s="39"/>
      <c r="FW1111" s="39"/>
      <c r="FX1111" s="39"/>
      <c r="FY1111" s="39"/>
      <c r="FZ1111" s="39"/>
      <c r="GA1111" s="39"/>
      <c r="GB1111" s="39"/>
      <c r="GC1111" s="39"/>
      <c r="GD1111" s="39"/>
      <c r="GE1111" s="39"/>
      <c r="GF1111" s="39"/>
      <c r="GG1111" s="39"/>
      <c r="GH1111" s="39"/>
      <c r="GI1111" s="39"/>
      <c r="GJ1111" s="39"/>
      <c r="GK1111" s="39"/>
      <c r="GL1111" s="39"/>
      <c r="GM1111" s="39"/>
      <c r="GN1111" s="39"/>
      <c r="GO1111" s="39"/>
      <c r="GP1111" s="39"/>
      <c r="GQ1111" s="39"/>
      <c r="GR1111" s="39"/>
      <c r="GS1111" s="39"/>
      <c r="GT1111" s="39"/>
      <c r="GU1111" s="39"/>
      <c r="GV1111" s="39"/>
      <c r="GW1111" s="39"/>
      <c r="GX1111" s="39"/>
      <c r="GY1111" s="39"/>
      <c r="GZ1111" s="39"/>
      <c r="HA1111" s="39"/>
      <c r="HB1111" s="39"/>
      <c r="HC1111" s="39"/>
      <c r="HD1111" s="39"/>
      <c r="HE1111" s="39"/>
      <c r="HF1111" s="39"/>
      <c r="HG1111" s="39"/>
      <c r="HH1111" s="39"/>
      <c r="HI1111" s="39"/>
      <c r="HJ1111" s="39"/>
      <c r="HK1111" s="39"/>
      <c r="HL1111" s="39"/>
      <c r="HM1111" s="39"/>
      <c r="HN1111" s="39"/>
      <c r="HO1111" s="39"/>
      <c r="HP1111" s="39"/>
      <c r="HQ1111" s="39"/>
      <c r="HR1111" s="39"/>
      <c r="HS1111" s="39"/>
      <c r="HT1111" s="39"/>
      <c r="HU1111" s="39"/>
      <c r="HV1111" s="39"/>
      <c r="HW1111" s="39"/>
      <c r="HX1111" s="39"/>
      <c r="HY1111" s="39"/>
      <c r="HZ1111" s="39"/>
      <c r="IA1111" s="39"/>
      <c r="IB1111" s="44"/>
      <c r="IC1111" s="40"/>
      <c r="ID1111" s="40"/>
      <c r="IE1111" s="40"/>
      <c r="IF1111" s="40"/>
      <c r="IG1111" s="40"/>
      <c r="IH1111" s="40"/>
      <c r="II1111" s="40"/>
      <c r="IJ1111" s="40"/>
      <c r="IK1111" s="40"/>
      <c r="IL1111" s="40"/>
      <c r="IM1111" s="40"/>
      <c r="IN1111" s="40"/>
      <c r="IO1111" s="40"/>
      <c r="IP1111" s="40"/>
      <c r="IQ1111" s="40"/>
      <c r="IR1111" s="40"/>
      <c r="IS1111" s="40"/>
      <c r="IT1111" s="40"/>
      <c r="IU1111" s="40"/>
      <c r="IV1111" s="40"/>
    </row>
    <row r="1112" spans="2:256" s="33" customFormat="1" ht="63" x14ac:dyDescent="0.25">
      <c r="B1112" s="177"/>
      <c r="C1112" s="94">
        <v>476</v>
      </c>
      <c r="D1112" s="42" t="s">
        <v>3416</v>
      </c>
      <c r="E1112" s="42" t="s">
        <v>1757</v>
      </c>
      <c r="F1112" s="42" t="s">
        <v>1500</v>
      </c>
      <c r="G1112" s="36" t="s">
        <v>3864</v>
      </c>
      <c r="H1112" s="43" t="s">
        <v>3974</v>
      </c>
      <c r="I1112" s="145">
        <v>318390.07</v>
      </c>
      <c r="J1112" s="38"/>
      <c r="K1112" s="35" t="s">
        <v>3614</v>
      </c>
      <c r="L1112" s="39"/>
      <c r="M1112" s="39"/>
      <c r="N1112" s="39"/>
      <c r="O1112" s="39"/>
      <c r="P1112" s="39"/>
      <c r="Q1112" s="39"/>
      <c r="R1112" s="39"/>
      <c r="S1112" s="39"/>
      <c r="T1112" s="39"/>
      <c r="U1112" s="39"/>
      <c r="V1112" s="39"/>
      <c r="W1112" s="39"/>
      <c r="X1112" s="39"/>
      <c r="Y1112" s="39"/>
      <c r="Z1112" s="39"/>
      <c r="AA1112" s="39"/>
      <c r="AB1112" s="39"/>
      <c r="AC1112" s="39"/>
      <c r="AD1112" s="39"/>
      <c r="AE1112" s="39"/>
      <c r="AF1112" s="39"/>
      <c r="AG1112" s="39"/>
      <c r="AH1112" s="39"/>
      <c r="AI1112" s="39"/>
      <c r="AJ1112" s="39"/>
      <c r="AK1112" s="39"/>
      <c r="AL1112" s="39"/>
      <c r="AM1112" s="39"/>
      <c r="AN1112" s="39"/>
      <c r="AO1112" s="39"/>
      <c r="AP1112" s="39"/>
      <c r="AQ1112" s="39"/>
      <c r="AR1112" s="39"/>
      <c r="AS1112" s="39"/>
      <c r="AT1112" s="39"/>
      <c r="AU1112" s="39"/>
      <c r="AV1112" s="39"/>
      <c r="AW1112" s="39"/>
      <c r="AX1112" s="39"/>
      <c r="AY1112" s="39"/>
      <c r="AZ1112" s="39"/>
      <c r="BA1112" s="39"/>
      <c r="BB1112" s="39"/>
      <c r="BC1112" s="39"/>
      <c r="BD1112" s="39"/>
      <c r="BE1112" s="39"/>
      <c r="BF1112" s="39"/>
      <c r="BG1112" s="39"/>
      <c r="BH1112" s="39"/>
      <c r="BI1112" s="39"/>
      <c r="BJ1112" s="39"/>
      <c r="BK1112" s="39"/>
      <c r="BL1112" s="39"/>
      <c r="BM1112" s="39"/>
      <c r="BN1112" s="39"/>
      <c r="BO1112" s="39"/>
      <c r="BP1112" s="39"/>
      <c r="BQ1112" s="39"/>
      <c r="BR1112" s="39"/>
      <c r="BS1112" s="39"/>
      <c r="BT1112" s="39"/>
      <c r="BU1112" s="39"/>
      <c r="BV1112" s="39"/>
      <c r="BW1112" s="39"/>
      <c r="BX1112" s="39"/>
      <c r="BY1112" s="39"/>
      <c r="BZ1112" s="39"/>
      <c r="CA1112" s="39"/>
      <c r="CB1112" s="39"/>
      <c r="CC1112" s="39"/>
      <c r="CD1112" s="39"/>
      <c r="CE1112" s="39"/>
      <c r="CF1112" s="39"/>
      <c r="CG1112" s="39"/>
      <c r="CH1112" s="39"/>
      <c r="CI1112" s="39"/>
      <c r="CJ1112" s="39"/>
      <c r="CK1112" s="39"/>
      <c r="CL1112" s="39"/>
      <c r="CM1112" s="39"/>
      <c r="CN1112" s="39"/>
      <c r="CO1112" s="39"/>
      <c r="CP1112" s="39"/>
      <c r="CQ1112" s="39"/>
      <c r="CR1112" s="39"/>
      <c r="CS1112" s="39"/>
      <c r="CT1112" s="39"/>
      <c r="CU1112" s="39"/>
      <c r="CV1112" s="39"/>
      <c r="CW1112" s="39"/>
      <c r="CX1112" s="39"/>
      <c r="CY1112" s="39"/>
      <c r="CZ1112" s="39"/>
      <c r="DA1112" s="39"/>
      <c r="DB1112" s="39"/>
      <c r="DC1112" s="39"/>
      <c r="DD1112" s="39"/>
      <c r="DE1112" s="39"/>
      <c r="DF1112" s="39"/>
      <c r="DG1112" s="39"/>
      <c r="DH1112" s="39"/>
      <c r="DI1112" s="39"/>
      <c r="DJ1112" s="39"/>
      <c r="DK1112" s="39"/>
      <c r="DL1112" s="39"/>
      <c r="DM1112" s="39"/>
      <c r="DN1112" s="39"/>
      <c r="DO1112" s="39"/>
      <c r="DP1112" s="39"/>
      <c r="DQ1112" s="39"/>
      <c r="DR1112" s="39"/>
      <c r="DS1112" s="39"/>
      <c r="DT1112" s="39"/>
      <c r="DU1112" s="39"/>
      <c r="DV1112" s="39"/>
      <c r="DW1112" s="39"/>
      <c r="DX1112" s="39"/>
      <c r="DY1112" s="39"/>
      <c r="DZ1112" s="39"/>
      <c r="EA1112" s="39"/>
      <c r="EB1112" s="39"/>
      <c r="EC1112" s="39"/>
      <c r="ED1112" s="39"/>
      <c r="EE1112" s="39"/>
      <c r="EF1112" s="39"/>
      <c r="EG1112" s="39"/>
      <c r="EH1112" s="39"/>
      <c r="EI1112" s="39"/>
      <c r="EJ1112" s="39"/>
      <c r="EK1112" s="39"/>
      <c r="EL1112" s="39"/>
      <c r="EM1112" s="39"/>
      <c r="EN1112" s="39"/>
      <c r="EO1112" s="39"/>
      <c r="EP1112" s="39"/>
      <c r="EQ1112" s="39"/>
      <c r="ER1112" s="39"/>
      <c r="ES1112" s="39"/>
      <c r="ET1112" s="39"/>
      <c r="EU1112" s="39"/>
      <c r="EV1112" s="39"/>
      <c r="EW1112" s="39"/>
      <c r="EX1112" s="39"/>
      <c r="EY1112" s="39"/>
      <c r="EZ1112" s="39"/>
      <c r="FA1112" s="39"/>
      <c r="FB1112" s="39"/>
      <c r="FC1112" s="39"/>
      <c r="FD1112" s="39"/>
      <c r="FE1112" s="39"/>
      <c r="FF1112" s="39"/>
      <c r="FG1112" s="39"/>
      <c r="FH1112" s="39"/>
      <c r="FI1112" s="39"/>
      <c r="FJ1112" s="39"/>
      <c r="FK1112" s="39"/>
      <c r="FL1112" s="39"/>
      <c r="FM1112" s="39"/>
      <c r="FN1112" s="39"/>
      <c r="FO1112" s="39"/>
      <c r="FP1112" s="39"/>
      <c r="FQ1112" s="39"/>
      <c r="FR1112" s="39"/>
      <c r="FS1112" s="39"/>
      <c r="FT1112" s="39"/>
      <c r="FU1112" s="39"/>
      <c r="FV1112" s="39"/>
      <c r="FW1112" s="39"/>
      <c r="FX1112" s="39"/>
      <c r="FY1112" s="39"/>
      <c r="FZ1112" s="39"/>
      <c r="GA1112" s="39"/>
      <c r="GB1112" s="39"/>
      <c r="GC1112" s="39"/>
      <c r="GD1112" s="39"/>
      <c r="GE1112" s="39"/>
      <c r="GF1112" s="39"/>
      <c r="GG1112" s="39"/>
      <c r="GH1112" s="39"/>
      <c r="GI1112" s="39"/>
      <c r="GJ1112" s="39"/>
      <c r="GK1112" s="39"/>
      <c r="GL1112" s="39"/>
      <c r="GM1112" s="39"/>
      <c r="GN1112" s="39"/>
      <c r="GO1112" s="39"/>
      <c r="GP1112" s="39"/>
      <c r="GQ1112" s="39"/>
      <c r="GR1112" s="39"/>
      <c r="GS1112" s="39"/>
      <c r="GT1112" s="39"/>
      <c r="GU1112" s="39"/>
      <c r="GV1112" s="39"/>
      <c r="GW1112" s="39"/>
      <c r="GX1112" s="39"/>
      <c r="GY1112" s="39"/>
      <c r="GZ1112" s="39"/>
      <c r="HA1112" s="39"/>
      <c r="HB1112" s="39"/>
      <c r="HC1112" s="39"/>
      <c r="HD1112" s="39"/>
      <c r="HE1112" s="39"/>
      <c r="HF1112" s="39"/>
      <c r="HG1112" s="39"/>
      <c r="HH1112" s="39"/>
      <c r="HI1112" s="39"/>
      <c r="HJ1112" s="39"/>
      <c r="HK1112" s="39"/>
      <c r="HL1112" s="39"/>
      <c r="HM1112" s="39"/>
      <c r="HN1112" s="39"/>
      <c r="HO1112" s="39"/>
      <c r="HP1112" s="39"/>
      <c r="HQ1112" s="39"/>
      <c r="HR1112" s="39"/>
      <c r="HS1112" s="39"/>
      <c r="HT1112" s="39"/>
      <c r="HU1112" s="39"/>
      <c r="HV1112" s="39"/>
      <c r="HW1112" s="39"/>
      <c r="HX1112" s="39"/>
      <c r="HY1112" s="39"/>
      <c r="HZ1112" s="39"/>
      <c r="IA1112" s="39"/>
      <c r="IB1112" s="44"/>
      <c r="IC1112" s="40"/>
      <c r="ID1112" s="40"/>
      <c r="IE1112" s="40"/>
      <c r="IF1112" s="40"/>
      <c r="IG1112" s="40"/>
      <c r="IH1112" s="40"/>
      <c r="II1112" s="40"/>
      <c r="IJ1112" s="40"/>
      <c r="IK1112" s="40"/>
      <c r="IL1112" s="40"/>
      <c r="IM1112" s="40"/>
      <c r="IN1112" s="40"/>
      <c r="IO1112" s="40"/>
      <c r="IP1112" s="40"/>
      <c r="IQ1112" s="40"/>
      <c r="IR1112" s="40"/>
      <c r="IS1112" s="40"/>
      <c r="IT1112" s="40"/>
      <c r="IU1112" s="40"/>
      <c r="IV1112" s="40"/>
    </row>
    <row r="1113" spans="2:256" s="33" customFormat="1" ht="47.25" x14ac:dyDescent="0.25">
      <c r="B1113" s="177"/>
      <c r="C1113" s="94">
        <v>477</v>
      </c>
      <c r="D1113" s="42" t="s">
        <v>3416</v>
      </c>
      <c r="E1113" s="42" t="s">
        <v>1757</v>
      </c>
      <c r="F1113" s="42" t="s">
        <v>1501</v>
      </c>
      <c r="G1113" s="36" t="s">
        <v>3864</v>
      </c>
      <c r="H1113" s="43" t="s">
        <v>3974</v>
      </c>
      <c r="I1113" s="145">
        <v>525500</v>
      </c>
      <c r="J1113" s="38"/>
      <c r="K1113" s="35" t="s">
        <v>3615</v>
      </c>
      <c r="L1113" s="39"/>
      <c r="M1113" s="39"/>
      <c r="N1113" s="39"/>
      <c r="O1113" s="39"/>
      <c r="P1113" s="39"/>
      <c r="Q1113" s="39"/>
      <c r="R1113" s="39"/>
      <c r="S1113" s="39"/>
      <c r="T1113" s="39"/>
      <c r="U1113" s="39"/>
      <c r="V1113" s="39"/>
      <c r="W1113" s="39"/>
      <c r="X1113" s="39"/>
      <c r="Y1113" s="39"/>
      <c r="Z1113" s="39"/>
      <c r="AA1113" s="39"/>
      <c r="AB1113" s="39"/>
      <c r="AC1113" s="39"/>
      <c r="AD1113" s="39"/>
      <c r="AE1113" s="39"/>
      <c r="AF1113" s="39"/>
      <c r="AG1113" s="39"/>
      <c r="AH1113" s="39"/>
      <c r="AI1113" s="39"/>
      <c r="AJ1113" s="39"/>
      <c r="AK1113" s="39"/>
      <c r="AL1113" s="39"/>
      <c r="AM1113" s="39"/>
      <c r="AN1113" s="39"/>
      <c r="AO1113" s="39"/>
      <c r="AP1113" s="39"/>
      <c r="AQ1113" s="39"/>
      <c r="AR1113" s="39"/>
      <c r="AS1113" s="39"/>
      <c r="AT1113" s="39"/>
      <c r="AU1113" s="39"/>
      <c r="AV1113" s="39"/>
      <c r="AW1113" s="39"/>
      <c r="AX1113" s="39"/>
      <c r="AY1113" s="39"/>
      <c r="AZ1113" s="39"/>
      <c r="BA1113" s="39"/>
      <c r="BB1113" s="39"/>
      <c r="BC1113" s="39"/>
      <c r="BD1113" s="39"/>
      <c r="BE1113" s="39"/>
      <c r="BF1113" s="39"/>
      <c r="BG1113" s="39"/>
      <c r="BH1113" s="39"/>
      <c r="BI1113" s="39"/>
      <c r="BJ1113" s="39"/>
      <c r="BK1113" s="39"/>
      <c r="BL1113" s="39"/>
      <c r="BM1113" s="39"/>
      <c r="BN1113" s="39"/>
      <c r="BO1113" s="39"/>
      <c r="BP1113" s="39"/>
      <c r="BQ1113" s="39"/>
      <c r="BR1113" s="39"/>
      <c r="BS1113" s="39"/>
      <c r="BT1113" s="39"/>
      <c r="BU1113" s="39"/>
      <c r="BV1113" s="39"/>
      <c r="BW1113" s="39"/>
      <c r="BX1113" s="39"/>
      <c r="BY1113" s="39"/>
      <c r="BZ1113" s="39"/>
      <c r="CA1113" s="39"/>
      <c r="CB1113" s="39"/>
      <c r="CC1113" s="39"/>
      <c r="CD1113" s="39"/>
      <c r="CE1113" s="39"/>
      <c r="CF1113" s="39"/>
      <c r="CG1113" s="39"/>
      <c r="CH1113" s="39"/>
      <c r="CI1113" s="39"/>
      <c r="CJ1113" s="39"/>
      <c r="CK1113" s="39"/>
      <c r="CL1113" s="39"/>
      <c r="CM1113" s="39"/>
      <c r="CN1113" s="39"/>
      <c r="CO1113" s="39"/>
      <c r="CP1113" s="39"/>
      <c r="CQ1113" s="39"/>
      <c r="CR1113" s="39"/>
      <c r="CS1113" s="39"/>
      <c r="CT1113" s="39"/>
      <c r="CU1113" s="39"/>
      <c r="CV1113" s="39"/>
      <c r="CW1113" s="39"/>
      <c r="CX1113" s="39"/>
      <c r="CY1113" s="39"/>
      <c r="CZ1113" s="39"/>
      <c r="DA1113" s="39"/>
      <c r="DB1113" s="39"/>
      <c r="DC1113" s="39"/>
      <c r="DD1113" s="39"/>
      <c r="DE1113" s="39"/>
      <c r="DF1113" s="39"/>
      <c r="DG1113" s="39"/>
      <c r="DH1113" s="39"/>
      <c r="DI1113" s="39"/>
      <c r="DJ1113" s="39"/>
      <c r="DK1113" s="39"/>
      <c r="DL1113" s="39"/>
      <c r="DM1113" s="39"/>
      <c r="DN1113" s="39"/>
      <c r="DO1113" s="39"/>
      <c r="DP1113" s="39"/>
      <c r="DQ1113" s="39"/>
      <c r="DR1113" s="39"/>
      <c r="DS1113" s="39"/>
      <c r="DT1113" s="39"/>
      <c r="DU1113" s="39"/>
      <c r="DV1113" s="39"/>
      <c r="DW1113" s="39"/>
      <c r="DX1113" s="39"/>
      <c r="DY1113" s="39"/>
      <c r="DZ1113" s="39"/>
      <c r="EA1113" s="39"/>
      <c r="EB1113" s="39"/>
      <c r="EC1113" s="39"/>
      <c r="ED1113" s="39"/>
      <c r="EE1113" s="39"/>
      <c r="EF1113" s="39"/>
      <c r="EG1113" s="39"/>
      <c r="EH1113" s="39"/>
      <c r="EI1113" s="39"/>
      <c r="EJ1113" s="39"/>
      <c r="EK1113" s="39"/>
      <c r="EL1113" s="39"/>
      <c r="EM1113" s="39"/>
      <c r="EN1113" s="39"/>
      <c r="EO1113" s="39"/>
      <c r="EP1113" s="39"/>
      <c r="EQ1113" s="39"/>
      <c r="ER1113" s="39"/>
      <c r="ES1113" s="39"/>
      <c r="ET1113" s="39"/>
      <c r="EU1113" s="39"/>
      <c r="EV1113" s="39"/>
      <c r="EW1113" s="39"/>
      <c r="EX1113" s="39"/>
      <c r="EY1113" s="39"/>
      <c r="EZ1113" s="39"/>
      <c r="FA1113" s="39"/>
      <c r="FB1113" s="39"/>
      <c r="FC1113" s="39"/>
      <c r="FD1113" s="39"/>
      <c r="FE1113" s="39"/>
      <c r="FF1113" s="39"/>
      <c r="FG1113" s="39"/>
      <c r="FH1113" s="39"/>
      <c r="FI1113" s="39"/>
      <c r="FJ1113" s="39"/>
      <c r="FK1113" s="39"/>
      <c r="FL1113" s="39"/>
      <c r="FM1113" s="39"/>
      <c r="FN1113" s="39"/>
      <c r="FO1113" s="39"/>
      <c r="FP1113" s="39"/>
      <c r="FQ1113" s="39"/>
      <c r="FR1113" s="39"/>
      <c r="FS1113" s="39"/>
      <c r="FT1113" s="39"/>
      <c r="FU1113" s="39"/>
      <c r="FV1113" s="39"/>
      <c r="FW1113" s="39"/>
      <c r="FX1113" s="39"/>
      <c r="FY1113" s="39"/>
      <c r="FZ1113" s="39"/>
      <c r="GA1113" s="39"/>
      <c r="GB1113" s="39"/>
      <c r="GC1113" s="39"/>
      <c r="GD1113" s="39"/>
      <c r="GE1113" s="39"/>
      <c r="GF1113" s="39"/>
      <c r="GG1113" s="39"/>
      <c r="GH1113" s="39"/>
      <c r="GI1113" s="39"/>
      <c r="GJ1113" s="39"/>
      <c r="GK1113" s="39"/>
      <c r="GL1113" s="39"/>
      <c r="GM1113" s="39"/>
      <c r="GN1113" s="39"/>
      <c r="GO1113" s="39"/>
      <c r="GP1113" s="39"/>
      <c r="GQ1113" s="39"/>
      <c r="GR1113" s="39"/>
      <c r="GS1113" s="39"/>
      <c r="GT1113" s="39"/>
      <c r="GU1113" s="39"/>
      <c r="GV1113" s="39"/>
      <c r="GW1113" s="39"/>
      <c r="GX1113" s="39"/>
      <c r="GY1113" s="39"/>
      <c r="GZ1113" s="39"/>
      <c r="HA1113" s="39"/>
      <c r="HB1113" s="39"/>
      <c r="HC1113" s="39"/>
      <c r="HD1113" s="39"/>
      <c r="HE1113" s="39"/>
      <c r="HF1113" s="39"/>
      <c r="HG1113" s="39"/>
      <c r="HH1113" s="39"/>
      <c r="HI1113" s="39"/>
      <c r="HJ1113" s="39"/>
      <c r="HK1113" s="39"/>
      <c r="HL1113" s="39"/>
      <c r="HM1113" s="39"/>
      <c r="HN1113" s="39"/>
      <c r="HO1113" s="39"/>
      <c r="HP1113" s="39"/>
      <c r="HQ1113" s="39"/>
      <c r="HR1113" s="39"/>
      <c r="HS1113" s="39"/>
      <c r="HT1113" s="39"/>
      <c r="HU1113" s="39"/>
      <c r="HV1113" s="39"/>
      <c r="HW1113" s="39"/>
      <c r="HX1113" s="39"/>
      <c r="HY1113" s="39"/>
      <c r="HZ1113" s="39"/>
      <c r="IA1113" s="39"/>
      <c r="IB1113" s="44"/>
      <c r="IC1113" s="40"/>
      <c r="ID1113" s="40"/>
      <c r="IE1113" s="40"/>
      <c r="IF1113" s="40"/>
      <c r="IG1113" s="40"/>
      <c r="IH1113" s="40"/>
      <c r="II1113" s="40"/>
      <c r="IJ1113" s="40"/>
      <c r="IK1113" s="40"/>
      <c r="IL1113" s="40"/>
      <c r="IM1113" s="40"/>
      <c r="IN1113" s="40"/>
      <c r="IO1113" s="40"/>
      <c r="IP1113" s="40"/>
      <c r="IQ1113" s="40"/>
      <c r="IR1113" s="40"/>
      <c r="IS1113" s="40"/>
      <c r="IT1113" s="40"/>
      <c r="IU1113" s="40"/>
      <c r="IV1113" s="40"/>
    </row>
    <row r="1114" spans="2:256" s="33" customFormat="1" ht="47.25" x14ac:dyDescent="0.25">
      <c r="B1114" s="177"/>
      <c r="C1114" s="94">
        <v>478</v>
      </c>
      <c r="D1114" s="42" t="s">
        <v>3416</v>
      </c>
      <c r="E1114" s="42" t="s">
        <v>1757</v>
      </c>
      <c r="F1114" s="42" t="s">
        <v>1502</v>
      </c>
      <c r="G1114" s="36" t="s">
        <v>3864</v>
      </c>
      <c r="H1114" s="43" t="s">
        <v>3974</v>
      </c>
      <c r="I1114" s="145">
        <v>124500</v>
      </c>
      <c r="J1114" s="38"/>
      <c r="K1114" s="35" t="s">
        <v>3616</v>
      </c>
      <c r="L1114" s="39"/>
      <c r="M1114" s="39"/>
      <c r="N1114" s="39"/>
      <c r="O1114" s="39"/>
      <c r="P1114" s="39"/>
      <c r="Q1114" s="39"/>
      <c r="R1114" s="39"/>
      <c r="S1114" s="39"/>
      <c r="T1114" s="39"/>
      <c r="U1114" s="39"/>
      <c r="V1114" s="39"/>
      <c r="W1114" s="39"/>
      <c r="X1114" s="39"/>
      <c r="Y1114" s="39"/>
      <c r="Z1114" s="39"/>
      <c r="AA1114" s="39"/>
      <c r="AB1114" s="39"/>
      <c r="AC1114" s="39"/>
      <c r="AD1114" s="39"/>
      <c r="AE1114" s="39"/>
      <c r="AF1114" s="39"/>
      <c r="AG1114" s="39"/>
      <c r="AH1114" s="39"/>
      <c r="AI1114" s="39"/>
      <c r="AJ1114" s="39"/>
      <c r="AK1114" s="39"/>
      <c r="AL1114" s="39"/>
      <c r="AM1114" s="39"/>
      <c r="AN1114" s="39"/>
      <c r="AO1114" s="39"/>
      <c r="AP1114" s="39"/>
      <c r="AQ1114" s="39"/>
      <c r="AR1114" s="39"/>
      <c r="AS1114" s="39"/>
      <c r="AT1114" s="39"/>
      <c r="AU1114" s="39"/>
      <c r="AV1114" s="39"/>
      <c r="AW1114" s="39"/>
      <c r="AX1114" s="39"/>
      <c r="AY1114" s="39"/>
      <c r="AZ1114" s="39"/>
      <c r="BA1114" s="39"/>
      <c r="BB1114" s="39"/>
      <c r="BC1114" s="39"/>
      <c r="BD1114" s="39"/>
      <c r="BE1114" s="39"/>
      <c r="BF1114" s="39"/>
      <c r="BG1114" s="39"/>
      <c r="BH1114" s="39"/>
      <c r="BI1114" s="39"/>
      <c r="BJ1114" s="39"/>
      <c r="BK1114" s="39"/>
      <c r="BL1114" s="39"/>
      <c r="BM1114" s="39"/>
      <c r="BN1114" s="39"/>
      <c r="BO1114" s="39"/>
      <c r="BP1114" s="39"/>
      <c r="BQ1114" s="39"/>
      <c r="BR1114" s="39"/>
      <c r="BS1114" s="39"/>
      <c r="BT1114" s="39"/>
      <c r="BU1114" s="39"/>
      <c r="BV1114" s="39"/>
      <c r="BW1114" s="39"/>
      <c r="BX1114" s="39"/>
      <c r="BY1114" s="39"/>
      <c r="BZ1114" s="39"/>
      <c r="CA1114" s="39"/>
      <c r="CB1114" s="39"/>
      <c r="CC1114" s="39"/>
      <c r="CD1114" s="39"/>
      <c r="CE1114" s="39"/>
      <c r="CF1114" s="39"/>
      <c r="CG1114" s="39"/>
      <c r="CH1114" s="39"/>
      <c r="CI1114" s="39"/>
      <c r="CJ1114" s="39"/>
      <c r="CK1114" s="39"/>
      <c r="CL1114" s="39"/>
      <c r="CM1114" s="39"/>
      <c r="CN1114" s="39"/>
      <c r="CO1114" s="39"/>
      <c r="CP1114" s="39"/>
      <c r="CQ1114" s="39"/>
      <c r="CR1114" s="39"/>
      <c r="CS1114" s="39"/>
      <c r="CT1114" s="39"/>
      <c r="CU1114" s="39"/>
      <c r="CV1114" s="39"/>
      <c r="CW1114" s="39"/>
      <c r="CX1114" s="39"/>
      <c r="CY1114" s="39"/>
      <c r="CZ1114" s="39"/>
      <c r="DA1114" s="39"/>
      <c r="DB1114" s="39"/>
      <c r="DC1114" s="39"/>
      <c r="DD1114" s="39"/>
      <c r="DE1114" s="39"/>
      <c r="DF1114" s="39"/>
      <c r="DG1114" s="39"/>
      <c r="DH1114" s="39"/>
      <c r="DI1114" s="39"/>
      <c r="DJ1114" s="39"/>
      <c r="DK1114" s="39"/>
      <c r="DL1114" s="39"/>
      <c r="DM1114" s="39"/>
      <c r="DN1114" s="39"/>
      <c r="DO1114" s="39"/>
      <c r="DP1114" s="39"/>
      <c r="DQ1114" s="39"/>
      <c r="DR1114" s="39"/>
      <c r="DS1114" s="39"/>
      <c r="DT1114" s="39"/>
      <c r="DU1114" s="39"/>
      <c r="DV1114" s="39"/>
      <c r="DW1114" s="39"/>
      <c r="DX1114" s="39"/>
      <c r="DY1114" s="39"/>
      <c r="DZ1114" s="39"/>
      <c r="EA1114" s="39"/>
      <c r="EB1114" s="39"/>
      <c r="EC1114" s="39"/>
      <c r="ED1114" s="39"/>
      <c r="EE1114" s="39"/>
      <c r="EF1114" s="39"/>
      <c r="EG1114" s="39"/>
      <c r="EH1114" s="39"/>
      <c r="EI1114" s="39"/>
      <c r="EJ1114" s="39"/>
      <c r="EK1114" s="39"/>
      <c r="EL1114" s="39"/>
      <c r="EM1114" s="39"/>
      <c r="EN1114" s="39"/>
      <c r="EO1114" s="39"/>
      <c r="EP1114" s="39"/>
      <c r="EQ1114" s="39"/>
      <c r="ER1114" s="39"/>
      <c r="ES1114" s="39"/>
      <c r="ET1114" s="39"/>
      <c r="EU1114" s="39"/>
      <c r="EV1114" s="39"/>
      <c r="EW1114" s="39"/>
      <c r="EX1114" s="39"/>
      <c r="EY1114" s="39"/>
      <c r="EZ1114" s="39"/>
      <c r="FA1114" s="39"/>
      <c r="FB1114" s="39"/>
      <c r="FC1114" s="39"/>
      <c r="FD1114" s="39"/>
      <c r="FE1114" s="39"/>
      <c r="FF1114" s="39"/>
      <c r="FG1114" s="39"/>
      <c r="FH1114" s="39"/>
      <c r="FI1114" s="39"/>
      <c r="FJ1114" s="39"/>
      <c r="FK1114" s="39"/>
      <c r="FL1114" s="39"/>
      <c r="FM1114" s="39"/>
      <c r="FN1114" s="39"/>
      <c r="FO1114" s="39"/>
      <c r="FP1114" s="39"/>
      <c r="FQ1114" s="39"/>
      <c r="FR1114" s="39"/>
      <c r="FS1114" s="39"/>
      <c r="FT1114" s="39"/>
      <c r="FU1114" s="39"/>
      <c r="FV1114" s="39"/>
      <c r="FW1114" s="39"/>
      <c r="FX1114" s="39"/>
      <c r="FY1114" s="39"/>
      <c r="FZ1114" s="39"/>
      <c r="GA1114" s="39"/>
      <c r="GB1114" s="39"/>
      <c r="GC1114" s="39"/>
      <c r="GD1114" s="39"/>
      <c r="GE1114" s="39"/>
      <c r="GF1114" s="39"/>
      <c r="GG1114" s="39"/>
      <c r="GH1114" s="39"/>
      <c r="GI1114" s="39"/>
      <c r="GJ1114" s="39"/>
      <c r="GK1114" s="39"/>
      <c r="GL1114" s="39"/>
      <c r="GM1114" s="39"/>
      <c r="GN1114" s="39"/>
      <c r="GO1114" s="39"/>
      <c r="GP1114" s="39"/>
      <c r="GQ1114" s="39"/>
      <c r="GR1114" s="39"/>
      <c r="GS1114" s="39"/>
      <c r="GT1114" s="39"/>
      <c r="GU1114" s="39"/>
      <c r="GV1114" s="39"/>
      <c r="GW1114" s="39"/>
      <c r="GX1114" s="39"/>
      <c r="GY1114" s="39"/>
      <c r="GZ1114" s="39"/>
      <c r="HA1114" s="39"/>
      <c r="HB1114" s="39"/>
      <c r="HC1114" s="39"/>
      <c r="HD1114" s="39"/>
      <c r="HE1114" s="39"/>
      <c r="HF1114" s="39"/>
      <c r="HG1114" s="39"/>
      <c r="HH1114" s="39"/>
      <c r="HI1114" s="39"/>
      <c r="HJ1114" s="39"/>
      <c r="HK1114" s="39"/>
      <c r="HL1114" s="39"/>
      <c r="HM1114" s="39"/>
      <c r="HN1114" s="39"/>
      <c r="HO1114" s="39"/>
      <c r="HP1114" s="39"/>
      <c r="HQ1114" s="39"/>
      <c r="HR1114" s="39"/>
      <c r="HS1114" s="39"/>
      <c r="HT1114" s="39"/>
      <c r="HU1114" s="39"/>
      <c r="HV1114" s="39"/>
      <c r="HW1114" s="39"/>
      <c r="HX1114" s="39"/>
      <c r="HY1114" s="39"/>
      <c r="HZ1114" s="39"/>
      <c r="IA1114" s="39"/>
      <c r="IB1114" s="44"/>
      <c r="IC1114" s="40"/>
      <c r="ID1114" s="40"/>
      <c r="IE1114" s="40"/>
      <c r="IF1114" s="40"/>
      <c r="IG1114" s="40"/>
      <c r="IH1114" s="40"/>
      <c r="II1114" s="40"/>
      <c r="IJ1114" s="40"/>
      <c r="IK1114" s="40"/>
      <c r="IL1114" s="40"/>
      <c r="IM1114" s="40"/>
      <c r="IN1114" s="40"/>
      <c r="IO1114" s="40"/>
      <c r="IP1114" s="40"/>
      <c r="IQ1114" s="40"/>
      <c r="IR1114" s="40"/>
      <c r="IS1114" s="40"/>
      <c r="IT1114" s="40"/>
      <c r="IU1114" s="40"/>
      <c r="IV1114" s="40"/>
    </row>
    <row r="1115" spans="2:256" s="33" customFormat="1" ht="31.5" x14ac:dyDescent="0.25">
      <c r="B1115" s="177"/>
      <c r="C1115" s="94">
        <v>479</v>
      </c>
      <c r="D1115" s="42" t="s">
        <v>3416</v>
      </c>
      <c r="E1115" s="42" t="s">
        <v>1757</v>
      </c>
      <c r="F1115" s="42" t="s">
        <v>1503</v>
      </c>
      <c r="G1115" s="36" t="s">
        <v>3864</v>
      </c>
      <c r="H1115" s="43" t="s">
        <v>3974</v>
      </c>
      <c r="I1115" s="145">
        <v>193000</v>
      </c>
      <c r="J1115" s="38"/>
      <c r="K1115" s="35" t="s">
        <v>3617</v>
      </c>
      <c r="L1115" s="39"/>
      <c r="M1115" s="39"/>
      <c r="N1115" s="39"/>
      <c r="O1115" s="39"/>
      <c r="P1115" s="39"/>
      <c r="Q1115" s="39"/>
      <c r="R1115" s="39"/>
      <c r="S1115" s="39"/>
      <c r="T1115" s="39"/>
      <c r="U1115" s="39"/>
      <c r="V1115" s="39"/>
      <c r="W1115" s="39"/>
      <c r="X1115" s="39"/>
      <c r="Y1115" s="39"/>
      <c r="Z1115" s="39"/>
      <c r="AA1115" s="39"/>
      <c r="AB1115" s="39"/>
      <c r="AC1115" s="39"/>
      <c r="AD1115" s="39"/>
      <c r="AE1115" s="39"/>
      <c r="AF1115" s="39"/>
      <c r="AG1115" s="39"/>
      <c r="AH1115" s="39"/>
      <c r="AI1115" s="39"/>
      <c r="AJ1115" s="39"/>
      <c r="AK1115" s="39"/>
      <c r="AL1115" s="39"/>
      <c r="AM1115" s="39"/>
      <c r="AN1115" s="39"/>
      <c r="AO1115" s="39"/>
      <c r="AP1115" s="39"/>
      <c r="AQ1115" s="39"/>
      <c r="AR1115" s="39"/>
      <c r="AS1115" s="39"/>
      <c r="AT1115" s="39"/>
      <c r="AU1115" s="39"/>
      <c r="AV1115" s="39"/>
      <c r="AW1115" s="39"/>
      <c r="AX1115" s="39"/>
      <c r="AY1115" s="39"/>
      <c r="AZ1115" s="39"/>
      <c r="BA1115" s="39"/>
      <c r="BB1115" s="39"/>
      <c r="BC1115" s="39"/>
      <c r="BD1115" s="39"/>
      <c r="BE1115" s="39"/>
      <c r="BF1115" s="39"/>
      <c r="BG1115" s="39"/>
      <c r="BH1115" s="39"/>
      <c r="BI1115" s="39"/>
      <c r="BJ1115" s="39"/>
      <c r="BK1115" s="39"/>
      <c r="BL1115" s="39"/>
      <c r="BM1115" s="39"/>
      <c r="BN1115" s="39"/>
      <c r="BO1115" s="39"/>
      <c r="BP1115" s="39"/>
      <c r="BQ1115" s="39"/>
      <c r="BR1115" s="39"/>
      <c r="BS1115" s="39"/>
      <c r="BT1115" s="39"/>
      <c r="BU1115" s="39"/>
      <c r="BV1115" s="39"/>
      <c r="BW1115" s="39"/>
      <c r="BX1115" s="39"/>
      <c r="BY1115" s="39"/>
      <c r="BZ1115" s="39"/>
      <c r="CA1115" s="39"/>
      <c r="CB1115" s="39"/>
      <c r="CC1115" s="39"/>
      <c r="CD1115" s="39"/>
      <c r="CE1115" s="39"/>
      <c r="CF1115" s="39"/>
      <c r="CG1115" s="39"/>
      <c r="CH1115" s="39"/>
      <c r="CI1115" s="39"/>
      <c r="CJ1115" s="39"/>
      <c r="CK1115" s="39"/>
      <c r="CL1115" s="39"/>
      <c r="CM1115" s="39"/>
      <c r="CN1115" s="39"/>
      <c r="CO1115" s="39"/>
      <c r="CP1115" s="39"/>
      <c r="CQ1115" s="39"/>
      <c r="CR1115" s="39"/>
      <c r="CS1115" s="39"/>
      <c r="CT1115" s="39"/>
      <c r="CU1115" s="39"/>
      <c r="CV1115" s="39"/>
      <c r="CW1115" s="39"/>
      <c r="CX1115" s="39"/>
      <c r="CY1115" s="39"/>
      <c r="CZ1115" s="39"/>
      <c r="DA1115" s="39"/>
      <c r="DB1115" s="39"/>
      <c r="DC1115" s="39"/>
      <c r="DD1115" s="39"/>
      <c r="DE1115" s="39"/>
      <c r="DF1115" s="39"/>
      <c r="DG1115" s="39"/>
      <c r="DH1115" s="39"/>
      <c r="DI1115" s="39"/>
      <c r="DJ1115" s="39"/>
      <c r="DK1115" s="39"/>
      <c r="DL1115" s="39"/>
      <c r="DM1115" s="39"/>
      <c r="DN1115" s="39"/>
      <c r="DO1115" s="39"/>
      <c r="DP1115" s="39"/>
      <c r="DQ1115" s="39"/>
      <c r="DR1115" s="39"/>
      <c r="DS1115" s="39"/>
      <c r="DT1115" s="39"/>
      <c r="DU1115" s="39"/>
      <c r="DV1115" s="39"/>
      <c r="DW1115" s="39"/>
      <c r="DX1115" s="39"/>
      <c r="DY1115" s="39"/>
      <c r="DZ1115" s="39"/>
      <c r="EA1115" s="39"/>
      <c r="EB1115" s="39"/>
      <c r="EC1115" s="39"/>
      <c r="ED1115" s="39"/>
      <c r="EE1115" s="39"/>
      <c r="EF1115" s="39"/>
      <c r="EG1115" s="39"/>
      <c r="EH1115" s="39"/>
      <c r="EI1115" s="39"/>
      <c r="EJ1115" s="39"/>
      <c r="EK1115" s="39"/>
      <c r="EL1115" s="39"/>
      <c r="EM1115" s="39"/>
      <c r="EN1115" s="39"/>
      <c r="EO1115" s="39"/>
      <c r="EP1115" s="39"/>
      <c r="EQ1115" s="39"/>
      <c r="ER1115" s="39"/>
      <c r="ES1115" s="39"/>
      <c r="ET1115" s="39"/>
      <c r="EU1115" s="39"/>
      <c r="EV1115" s="39"/>
      <c r="EW1115" s="39"/>
      <c r="EX1115" s="39"/>
      <c r="EY1115" s="39"/>
      <c r="EZ1115" s="39"/>
      <c r="FA1115" s="39"/>
      <c r="FB1115" s="39"/>
      <c r="FC1115" s="39"/>
      <c r="FD1115" s="39"/>
      <c r="FE1115" s="39"/>
      <c r="FF1115" s="39"/>
      <c r="FG1115" s="39"/>
      <c r="FH1115" s="39"/>
      <c r="FI1115" s="39"/>
      <c r="FJ1115" s="39"/>
      <c r="FK1115" s="39"/>
      <c r="FL1115" s="39"/>
      <c r="FM1115" s="39"/>
      <c r="FN1115" s="39"/>
      <c r="FO1115" s="39"/>
      <c r="FP1115" s="39"/>
      <c r="FQ1115" s="39"/>
      <c r="FR1115" s="39"/>
      <c r="FS1115" s="39"/>
      <c r="FT1115" s="39"/>
      <c r="FU1115" s="39"/>
      <c r="FV1115" s="39"/>
      <c r="FW1115" s="39"/>
      <c r="FX1115" s="39"/>
      <c r="FY1115" s="39"/>
      <c r="FZ1115" s="39"/>
      <c r="GA1115" s="39"/>
      <c r="GB1115" s="39"/>
      <c r="GC1115" s="39"/>
      <c r="GD1115" s="39"/>
      <c r="GE1115" s="39"/>
      <c r="GF1115" s="39"/>
      <c r="GG1115" s="39"/>
      <c r="GH1115" s="39"/>
      <c r="GI1115" s="39"/>
      <c r="GJ1115" s="39"/>
      <c r="GK1115" s="39"/>
      <c r="GL1115" s="39"/>
      <c r="GM1115" s="39"/>
      <c r="GN1115" s="39"/>
      <c r="GO1115" s="39"/>
      <c r="GP1115" s="39"/>
      <c r="GQ1115" s="39"/>
      <c r="GR1115" s="39"/>
      <c r="GS1115" s="39"/>
      <c r="GT1115" s="39"/>
      <c r="GU1115" s="39"/>
      <c r="GV1115" s="39"/>
      <c r="GW1115" s="39"/>
      <c r="GX1115" s="39"/>
      <c r="GY1115" s="39"/>
      <c r="GZ1115" s="39"/>
      <c r="HA1115" s="39"/>
      <c r="HB1115" s="39"/>
      <c r="HC1115" s="39"/>
      <c r="HD1115" s="39"/>
      <c r="HE1115" s="39"/>
      <c r="HF1115" s="39"/>
      <c r="HG1115" s="39"/>
      <c r="HH1115" s="39"/>
      <c r="HI1115" s="39"/>
      <c r="HJ1115" s="39"/>
      <c r="HK1115" s="39"/>
      <c r="HL1115" s="39"/>
      <c r="HM1115" s="39"/>
      <c r="HN1115" s="39"/>
      <c r="HO1115" s="39"/>
      <c r="HP1115" s="39"/>
      <c r="HQ1115" s="39"/>
      <c r="HR1115" s="39"/>
      <c r="HS1115" s="39"/>
      <c r="HT1115" s="39"/>
      <c r="HU1115" s="39"/>
      <c r="HV1115" s="39"/>
      <c r="HW1115" s="39"/>
      <c r="HX1115" s="39"/>
      <c r="HY1115" s="39"/>
      <c r="HZ1115" s="39"/>
      <c r="IA1115" s="39"/>
      <c r="IB1115" s="44"/>
      <c r="IC1115" s="40"/>
      <c r="ID1115" s="40"/>
      <c r="IE1115" s="40"/>
      <c r="IF1115" s="40"/>
      <c r="IG1115" s="40"/>
      <c r="IH1115" s="40"/>
      <c r="II1115" s="40"/>
      <c r="IJ1115" s="40"/>
      <c r="IK1115" s="40"/>
      <c r="IL1115" s="40"/>
      <c r="IM1115" s="40"/>
      <c r="IN1115" s="40"/>
      <c r="IO1115" s="40"/>
      <c r="IP1115" s="40"/>
      <c r="IQ1115" s="40"/>
      <c r="IR1115" s="40"/>
      <c r="IS1115" s="40"/>
      <c r="IT1115" s="40"/>
      <c r="IU1115" s="40"/>
      <c r="IV1115" s="40"/>
    </row>
    <row r="1116" spans="2:256" s="33" customFormat="1" ht="31.5" x14ac:dyDescent="0.25">
      <c r="B1116" s="177"/>
      <c r="C1116" s="94">
        <v>480</v>
      </c>
      <c r="D1116" s="42" t="s">
        <v>3416</v>
      </c>
      <c r="E1116" s="42" t="s">
        <v>1757</v>
      </c>
      <c r="F1116" s="42" t="s">
        <v>1504</v>
      </c>
      <c r="G1116" s="36" t="s">
        <v>3864</v>
      </c>
      <c r="H1116" s="43" t="s">
        <v>3974</v>
      </c>
      <c r="I1116" s="145">
        <v>118000</v>
      </c>
      <c r="J1116" s="38"/>
      <c r="K1116" s="35" t="s">
        <v>3618</v>
      </c>
      <c r="L1116" s="39"/>
      <c r="M1116" s="39"/>
      <c r="N1116" s="39"/>
      <c r="O1116" s="39"/>
      <c r="P1116" s="39"/>
      <c r="Q1116" s="39"/>
      <c r="R1116" s="39"/>
      <c r="S1116" s="39"/>
      <c r="T1116" s="39"/>
      <c r="U1116" s="39"/>
      <c r="V1116" s="39"/>
      <c r="W1116" s="39"/>
      <c r="X1116" s="39"/>
      <c r="Y1116" s="39"/>
      <c r="Z1116" s="39"/>
      <c r="AA1116" s="39"/>
      <c r="AB1116" s="39"/>
      <c r="AC1116" s="39"/>
      <c r="AD1116" s="39"/>
      <c r="AE1116" s="39"/>
      <c r="AF1116" s="39"/>
      <c r="AG1116" s="39"/>
      <c r="AH1116" s="39"/>
      <c r="AI1116" s="39"/>
      <c r="AJ1116" s="39"/>
      <c r="AK1116" s="39"/>
      <c r="AL1116" s="39"/>
      <c r="AM1116" s="39"/>
      <c r="AN1116" s="39"/>
      <c r="AO1116" s="39"/>
      <c r="AP1116" s="39"/>
      <c r="AQ1116" s="39"/>
      <c r="AR1116" s="39"/>
      <c r="AS1116" s="39"/>
      <c r="AT1116" s="39"/>
      <c r="AU1116" s="39"/>
      <c r="AV1116" s="39"/>
      <c r="AW1116" s="39"/>
      <c r="AX1116" s="39"/>
      <c r="AY1116" s="39"/>
      <c r="AZ1116" s="39"/>
      <c r="BA1116" s="39"/>
      <c r="BB1116" s="39"/>
      <c r="BC1116" s="39"/>
      <c r="BD1116" s="39"/>
      <c r="BE1116" s="39"/>
      <c r="BF1116" s="39"/>
      <c r="BG1116" s="39"/>
      <c r="BH1116" s="39"/>
      <c r="BI1116" s="39"/>
      <c r="BJ1116" s="39"/>
      <c r="BK1116" s="39"/>
      <c r="BL1116" s="39"/>
      <c r="BM1116" s="39"/>
      <c r="BN1116" s="39"/>
      <c r="BO1116" s="39"/>
      <c r="BP1116" s="39"/>
      <c r="BQ1116" s="39"/>
      <c r="BR1116" s="39"/>
      <c r="BS1116" s="39"/>
      <c r="BT1116" s="39"/>
      <c r="BU1116" s="39"/>
      <c r="BV1116" s="39"/>
      <c r="BW1116" s="39"/>
      <c r="BX1116" s="39"/>
      <c r="BY1116" s="39"/>
      <c r="BZ1116" s="39"/>
      <c r="CA1116" s="39"/>
      <c r="CB1116" s="39"/>
      <c r="CC1116" s="39"/>
      <c r="CD1116" s="39"/>
      <c r="CE1116" s="39"/>
      <c r="CF1116" s="39"/>
      <c r="CG1116" s="39"/>
      <c r="CH1116" s="39"/>
      <c r="CI1116" s="39"/>
      <c r="CJ1116" s="39"/>
      <c r="CK1116" s="39"/>
      <c r="CL1116" s="39"/>
      <c r="CM1116" s="39"/>
      <c r="CN1116" s="39"/>
      <c r="CO1116" s="39"/>
      <c r="CP1116" s="39"/>
      <c r="CQ1116" s="39"/>
      <c r="CR1116" s="39"/>
      <c r="CS1116" s="39"/>
      <c r="CT1116" s="39"/>
      <c r="CU1116" s="39"/>
      <c r="CV1116" s="39"/>
      <c r="CW1116" s="39"/>
      <c r="CX1116" s="39"/>
      <c r="CY1116" s="39"/>
      <c r="CZ1116" s="39"/>
      <c r="DA1116" s="39"/>
      <c r="DB1116" s="39"/>
      <c r="DC1116" s="39"/>
      <c r="DD1116" s="39"/>
      <c r="DE1116" s="39"/>
      <c r="DF1116" s="39"/>
      <c r="DG1116" s="39"/>
      <c r="DH1116" s="39"/>
      <c r="DI1116" s="39"/>
      <c r="DJ1116" s="39"/>
      <c r="DK1116" s="39"/>
      <c r="DL1116" s="39"/>
      <c r="DM1116" s="39"/>
      <c r="DN1116" s="39"/>
      <c r="DO1116" s="39"/>
      <c r="DP1116" s="39"/>
      <c r="DQ1116" s="39"/>
      <c r="DR1116" s="39"/>
      <c r="DS1116" s="39"/>
      <c r="DT1116" s="39"/>
      <c r="DU1116" s="39"/>
      <c r="DV1116" s="39"/>
      <c r="DW1116" s="39"/>
      <c r="DX1116" s="39"/>
      <c r="DY1116" s="39"/>
      <c r="DZ1116" s="39"/>
      <c r="EA1116" s="39"/>
      <c r="EB1116" s="39"/>
      <c r="EC1116" s="39"/>
      <c r="ED1116" s="39"/>
      <c r="EE1116" s="39"/>
      <c r="EF1116" s="39"/>
      <c r="EG1116" s="39"/>
      <c r="EH1116" s="39"/>
      <c r="EI1116" s="39"/>
      <c r="EJ1116" s="39"/>
      <c r="EK1116" s="39"/>
      <c r="EL1116" s="39"/>
      <c r="EM1116" s="39"/>
      <c r="EN1116" s="39"/>
      <c r="EO1116" s="39"/>
      <c r="EP1116" s="39"/>
      <c r="EQ1116" s="39"/>
      <c r="ER1116" s="39"/>
      <c r="ES1116" s="39"/>
      <c r="ET1116" s="39"/>
      <c r="EU1116" s="39"/>
      <c r="EV1116" s="39"/>
      <c r="EW1116" s="39"/>
      <c r="EX1116" s="39"/>
      <c r="EY1116" s="39"/>
      <c r="EZ1116" s="39"/>
      <c r="FA1116" s="39"/>
      <c r="FB1116" s="39"/>
      <c r="FC1116" s="39"/>
      <c r="FD1116" s="39"/>
      <c r="FE1116" s="39"/>
      <c r="FF1116" s="39"/>
      <c r="FG1116" s="39"/>
      <c r="FH1116" s="39"/>
      <c r="FI1116" s="39"/>
      <c r="FJ1116" s="39"/>
      <c r="FK1116" s="39"/>
      <c r="FL1116" s="39"/>
      <c r="FM1116" s="39"/>
      <c r="FN1116" s="39"/>
      <c r="FO1116" s="39"/>
      <c r="FP1116" s="39"/>
      <c r="FQ1116" s="39"/>
      <c r="FR1116" s="39"/>
      <c r="FS1116" s="39"/>
      <c r="FT1116" s="39"/>
      <c r="FU1116" s="39"/>
      <c r="FV1116" s="39"/>
      <c r="FW1116" s="39"/>
      <c r="FX1116" s="39"/>
      <c r="FY1116" s="39"/>
      <c r="FZ1116" s="39"/>
      <c r="GA1116" s="39"/>
      <c r="GB1116" s="39"/>
      <c r="GC1116" s="39"/>
      <c r="GD1116" s="39"/>
      <c r="GE1116" s="39"/>
      <c r="GF1116" s="39"/>
      <c r="GG1116" s="39"/>
      <c r="GH1116" s="39"/>
      <c r="GI1116" s="39"/>
      <c r="GJ1116" s="39"/>
      <c r="GK1116" s="39"/>
      <c r="GL1116" s="39"/>
      <c r="GM1116" s="39"/>
      <c r="GN1116" s="39"/>
      <c r="GO1116" s="39"/>
      <c r="GP1116" s="39"/>
      <c r="GQ1116" s="39"/>
      <c r="GR1116" s="39"/>
      <c r="GS1116" s="39"/>
      <c r="GT1116" s="39"/>
      <c r="GU1116" s="39"/>
      <c r="GV1116" s="39"/>
      <c r="GW1116" s="39"/>
      <c r="GX1116" s="39"/>
      <c r="GY1116" s="39"/>
      <c r="GZ1116" s="39"/>
      <c r="HA1116" s="39"/>
      <c r="HB1116" s="39"/>
      <c r="HC1116" s="39"/>
      <c r="HD1116" s="39"/>
      <c r="HE1116" s="39"/>
      <c r="HF1116" s="39"/>
      <c r="HG1116" s="39"/>
      <c r="HH1116" s="39"/>
      <c r="HI1116" s="39"/>
      <c r="HJ1116" s="39"/>
      <c r="HK1116" s="39"/>
      <c r="HL1116" s="39"/>
      <c r="HM1116" s="39"/>
      <c r="HN1116" s="39"/>
      <c r="HO1116" s="39"/>
      <c r="HP1116" s="39"/>
      <c r="HQ1116" s="39"/>
      <c r="HR1116" s="39"/>
      <c r="HS1116" s="39"/>
      <c r="HT1116" s="39"/>
      <c r="HU1116" s="39"/>
      <c r="HV1116" s="39"/>
      <c r="HW1116" s="39"/>
      <c r="HX1116" s="39"/>
      <c r="HY1116" s="39"/>
      <c r="HZ1116" s="39"/>
      <c r="IA1116" s="39"/>
      <c r="IB1116" s="44"/>
      <c r="IC1116" s="40"/>
      <c r="ID1116" s="40"/>
      <c r="IE1116" s="40"/>
      <c r="IF1116" s="40"/>
      <c r="IG1116" s="40"/>
      <c r="IH1116" s="40"/>
      <c r="II1116" s="40"/>
      <c r="IJ1116" s="40"/>
      <c r="IK1116" s="40"/>
      <c r="IL1116" s="40"/>
      <c r="IM1116" s="40"/>
      <c r="IN1116" s="40"/>
      <c r="IO1116" s="40"/>
      <c r="IP1116" s="40"/>
      <c r="IQ1116" s="40"/>
      <c r="IR1116" s="40"/>
      <c r="IS1116" s="40"/>
      <c r="IT1116" s="40"/>
      <c r="IU1116" s="40"/>
      <c r="IV1116" s="40"/>
    </row>
    <row r="1117" spans="2:256" s="33" customFormat="1" ht="63" x14ac:dyDescent="0.25">
      <c r="B1117" s="177"/>
      <c r="C1117" s="94">
        <v>481</v>
      </c>
      <c r="D1117" s="42" t="s">
        <v>3208</v>
      </c>
      <c r="E1117" s="42" t="s">
        <v>1757</v>
      </c>
      <c r="F1117" s="42" t="s">
        <v>1505</v>
      </c>
      <c r="G1117" s="36" t="s">
        <v>3831</v>
      </c>
      <c r="H1117" s="43" t="s">
        <v>3974</v>
      </c>
      <c r="I1117" s="145">
        <v>564622.93000000005</v>
      </c>
      <c r="J1117" s="38"/>
      <c r="K1117" s="35" t="s">
        <v>3619</v>
      </c>
      <c r="L1117" s="39"/>
      <c r="M1117" s="39"/>
      <c r="N1117" s="39"/>
      <c r="O1117" s="39"/>
      <c r="P1117" s="39"/>
      <c r="Q1117" s="39"/>
      <c r="R1117" s="39"/>
      <c r="S1117" s="39"/>
      <c r="T1117" s="39"/>
      <c r="U1117" s="39"/>
      <c r="V1117" s="39"/>
      <c r="W1117" s="39"/>
      <c r="X1117" s="39"/>
      <c r="Y1117" s="39"/>
      <c r="Z1117" s="39"/>
      <c r="AA1117" s="39"/>
      <c r="AB1117" s="39"/>
      <c r="AC1117" s="39"/>
      <c r="AD1117" s="39"/>
      <c r="AE1117" s="39"/>
      <c r="AF1117" s="39"/>
      <c r="AG1117" s="39"/>
      <c r="AH1117" s="39"/>
      <c r="AI1117" s="39"/>
      <c r="AJ1117" s="39"/>
      <c r="AK1117" s="39"/>
      <c r="AL1117" s="39"/>
      <c r="AM1117" s="39"/>
      <c r="AN1117" s="39"/>
      <c r="AO1117" s="39"/>
      <c r="AP1117" s="39"/>
      <c r="AQ1117" s="39"/>
      <c r="AR1117" s="39"/>
      <c r="AS1117" s="39"/>
      <c r="AT1117" s="39"/>
      <c r="AU1117" s="39"/>
      <c r="AV1117" s="39"/>
      <c r="AW1117" s="39"/>
      <c r="AX1117" s="39"/>
      <c r="AY1117" s="39"/>
      <c r="AZ1117" s="39"/>
      <c r="BA1117" s="39"/>
      <c r="BB1117" s="39"/>
      <c r="BC1117" s="39"/>
      <c r="BD1117" s="39"/>
      <c r="BE1117" s="39"/>
      <c r="BF1117" s="39"/>
      <c r="BG1117" s="39"/>
      <c r="BH1117" s="39"/>
      <c r="BI1117" s="39"/>
      <c r="BJ1117" s="39"/>
      <c r="BK1117" s="39"/>
      <c r="BL1117" s="39"/>
      <c r="BM1117" s="39"/>
      <c r="BN1117" s="39"/>
      <c r="BO1117" s="39"/>
      <c r="BP1117" s="39"/>
      <c r="BQ1117" s="39"/>
      <c r="BR1117" s="39"/>
      <c r="BS1117" s="39"/>
      <c r="BT1117" s="39"/>
      <c r="BU1117" s="39"/>
      <c r="BV1117" s="39"/>
      <c r="BW1117" s="39"/>
      <c r="BX1117" s="39"/>
      <c r="BY1117" s="39"/>
      <c r="BZ1117" s="39"/>
      <c r="CA1117" s="39"/>
      <c r="CB1117" s="39"/>
      <c r="CC1117" s="39"/>
      <c r="CD1117" s="39"/>
      <c r="CE1117" s="39"/>
      <c r="CF1117" s="39"/>
      <c r="CG1117" s="39"/>
      <c r="CH1117" s="39"/>
      <c r="CI1117" s="39"/>
      <c r="CJ1117" s="39"/>
      <c r="CK1117" s="39"/>
      <c r="CL1117" s="39"/>
      <c r="CM1117" s="39"/>
      <c r="CN1117" s="39"/>
      <c r="CO1117" s="39"/>
      <c r="CP1117" s="39"/>
      <c r="CQ1117" s="39"/>
      <c r="CR1117" s="39"/>
      <c r="CS1117" s="39"/>
      <c r="CT1117" s="39"/>
      <c r="CU1117" s="39"/>
      <c r="CV1117" s="39"/>
      <c r="CW1117" s="39"/>
      <c r="CX1117" s="39"/>
      <c r="CY1117" s="39"/>
      <c r="CZ1117" s="39"/>
      <c r="DA1117" s="39"/>
      <c r="DB1117" s="39"/>
      <c r="DC1117" s="39"/>
      <c r="DD1117" s="39"/>
      <c r="DE1117" s="39"/>
      <c r="DF1117" s="39"/>
      <c r="DG1117" s="39"/>
      <c r="DH1117" s="39"/>
      <c r="DI1117" s="39"/>
      <c r="DJ1117" s="39"/>
      <c r="DK1117" s="39"/>
      <c r="DL1117" s="39"/>
      <c r="DM1117" s="39"/>
      <c r="DN1117" s="39"/>
      <c r="DO1117" s="39"/>
      <c r="DP1117" s="39"/>
      <c r="DQ1117" s="39"/>
      <c r="DR1117" s="39"/>
      <c r="DS1117" s="39"/>
      <c r="DT1117" s="39"/>
      <c r="DU1117" s="39"/>
      <c r="DV1117" s="39"/>
      <c r="DW1117" s="39"/>
      <c r="DX1117" s="39"/>
      <c r="DY1117" s="39"/>
      <c r="DZ1117" s="39"/>
      <c r="EA1117" s="39"/>
      <c r="EB1117" s="39"/>
      <c r="EC1117" s="39"/>
      <c r="ED1117" s="39"/>
      <c r="EE1117" s="39"/>
      <c r="EF1117" s="39"/>
      <c r="EG1117" s="39"/>
      <c r="EH1117" s="39"/>
      <c r="EI1117" s="39"/>
      <c r="EJ1117" s="39"/>
      <c r="EK1117" s="39"/>
      <c r="EL1117" s="39"/>
      <c r="EM1117" s="39"/>
      <c r="EN1117" s="39"/>
      <c r="EO1117" s="39"/>
      <c r="EP1117" s="39"/>
      <c r="EQ1117" s="39"/>
      <c r="ER1117" s="39"/>
      <c r="ES1117" s="39"/>
      <c r="ET1117" s="39"/>
      <c r="EU1117" s="39"/>
      <c r="EV1117" s="39"/>
      <c r="EW1117" s="39"/>
      <c r="EX1117" s="39"/>
      <c r="EY1117" s="39"/>
      <c r="EZ1117" s="39"/>
      <c r="FA1117" s="39"/>
      <c r="FB1117" s="39"/>
      <c r="FC1117" s="39"/>
      <c r="FD1117" s="39"/>
      <c r="FE1117" s="39"/>
      <c r="FF1117" s="39"/>
      <c r="FG1117" s="39"/>
      <c r="FH1117" s="39"/>
      <c r="FI1117" s="39"/>
      <c r="FJ1117" s="39"/>
      <c r="FK1117" s="39"/>
      <c r="FL1117" s="39"/>
      <c r="FM1117" s="39"/>
      <c r="FN1117" s="39"/>
      <c r="FO1117" s="39"/>
      <c r="FP1117" s="39"/>
      <c r="FQ1117" s="39"/>
      <c r="FR1117" s="39"/>
      <c r="FS1117" s="39"/>
      <c r="FT1117" s="39"/>
      <c r="FU1117" s="39"/>
      <c r="FV1117" s="39"/>
      <c r="FW1117" s="39"/>
      <c r="FX1117" s="39"/>
      <c r="FY1117" s="39"/>
      <c r="FZ1117" s="39"/>
      <c r="GA1117" s="39"/>
      <c r="GB1117" s="39"/>
      <c r="GC1117" s="39"/>
      <c r="GD1117" s="39"/>
      <c r="GE1117" s="39"/>
      <c r="GF1117" s="39"/>
      <c r="GG1117" s="39"/>
      <c r="GH1117" s="39"/>
      <c r="GI1117" s="39"/>
      <c r="GJ1117" s="39"/>
      <c r="GK1117" s="39"/>
      <c r="GL1117" s="39"/>
      <c r="GM1117" s="39"/>
      <c r="GN1117" s="39"/>
      <c r="GO1117" s="39"/>
      <c r="GP1117" s="39"/>
      <c r="GQ1117" s="39"/>
      <c r="GR1117" s="39"/>
      <c r="GS1117" s="39"/>
      <c r="GT1117" s="39"/>
      <c r="GU1117" s="39"/>
      <c r="GV1117" s="39"/>
      <c r="GW1117" s="39"/>
      <c r="GX1117" s="39"/>
      <c r="GY1117" s="39"/>
      <c r="GZ1117" s="39"/>
      <c r="HA1117" s="39"/>
      <c r="HB1117" s="39"/>
      <c r="HC1117" s="39"/>
      <c r="HD1117" s="39"/>
      <c r="HE1117" s="39"/>
      <c r="HF1117" s="39"/>
      <c r="HG1117" s="39"/>
      <c r="HH1117" s="39"/>
      <c r="HI1117" s="39"/>
      <c r="HJ1117" s="39"/>
      <c r="HK1117" s="39"/>
      <c r="HL1117" s="39"/>
      <c r="HM1117" s="39"/>
      <c r="HN1117" s="39"/>
      <c r="HO1117" s="39"/>
      <c r="HP1117" s="39"/>
      <c r="HQ1117" s="39"/>
      <c r="HR1117" s="39"/>
      <c r="HS1117" s="39"/>
      <c r="HT1117" s="39"/>
      <c r="HU1117" s="39"/>
      <c r="HV1117" s="39"/>
      <c r="HW1117" s="39"/>
      <c r="HX1117" s="39"/>
      <c r="HY1117" s="39"/>
      <c r="HZ1117" s="39"/>
      <c r="IA1117" s="39"/>
      <c r="IB1117" s="44"/>
      <c r="IC1117" s="40"/>
      <c r="ID1117" s="40"/>
      <c r="IE1117" s="40"/>
      <c r="IF1117" s="40"/>
      <c r="IG1117" s="40"/>
      <c r="IH1117" s="40"/>
      <c r="II1117" s="40"/>
      <c r="IJ1117" s="40"/>
      <c r="IK1117" s="40"/>
      <c r="IL1117" s="40"/>
      <c r="IM1117" s="40"/>
      <c r="IN1117" s="40"/>
      <c r="IO1117" s="40"/>
      <c r="IP1117" s="40"/>
      <c r="IQ1117" s="40"/>
      <c r="IR1117" s="40"/>
      <c r="IS1117" s="40"/>
      <c r="IT1117" s="40"/>
      <c r="IU1117" s="40"/>
      <c r="IV1117" s="40"/>
    </row>
    <row r="1118" spans="2:256" s="33" customFormat="1" ht="47.25" x14ac:dyDescent="0.25">
      <c r="B1118" s="177"/>
      <c r="C1118" s="94">
        <v>482</v>
      </c>
      <c r="D1118" s="80" t="s">
        <v>3294</v>
      </c>
      <c r="E1118" s="42" t="s">
        <v>1757</v>
      </c>
      <c r="F1118" s="45" t="s">
        <v>1506</v>
      </c>
      <c r="G1118" s="36" t="s">
        <v>3831</v>
      </c>
      <c r="H1118" s="43" t="s">
        <v>3974</v>
      </c>
      <c r="I1118" s="145">
        <v>94700</v>
      </c>
      <c r="J1118" s="38"/>
      <c r="K1118" s="35" t="s">
        <v>3620</v>
      </c>
      <c r="L1118" s="39"/>
      <c r="M1118" s="39"/>
      <c r="N1118" s="39"/>
      <c r="O1118" s="39"/>
      <c r="P1118" s="39"/>
      <c r="Q1118" s="39"/>
      <c r="R1118" s="39"/>
      <c r="S1118" s="39"/>
      <c r="T1118" s="39"/>
      <c r="U1118" s="39"/>
      <c r="V1118" s="39"/>
      <c r="W1118" s="39"/>
      <c r="X1118" s="39"/>
      <c r="Y1118" s="39"/>
      <c r="Z1118" s="39"/>
      <c r="AA1118" s="39"/>
      <c r="AB1118" s="39"/>
      <c r="AC1118" s="39"/>
      <c r="AD1118" s="39"/>
      <c r="AE1118" s="39"/>
      <c r="AF1118" s="39"/>
      <c r="AG1118" s="39"/>
      <c r="AH1118" s="39"/>
      <c r="AI1118" s="39"/>
      <c r="AJ1118" s="39"/>
      <c r="AK1118" s="39"/>
      <c r="AL1118" s="39"/>
      <c r="AM1118" s="39"/>
      <c r="AN1118" s="39"/>
      <c r="AO1118" s="39"/>
      <c r="AP1118" s="39"/>
      <c r="AQ1118" s="39"/>
      <c r="AR1118" s="39"/>
      <c r="AS1118" s="39"/>
      <c r="AT1118" s="39"/>
      <c r="AU1118" s="39"/>
      <c r="AV1118" s="39"/>
      <c r="AW1118" s="39"/>
      <c r="AX1118" s="39"/>
      <c r="AY1118" s="39"/>
      <c r="AZ1118" s="39"/>
      <c r="BA1118" s="39"/>
      <c r="BB1118" s="39"/>
      <c r="BC1118" s="39"/>
      <c r="BD1118" s="39"/>
      <c r="BE1118" s="39"/>
      <c r="BF1118" s="39"/>
      <c r="BG1118" s="39"/>
      <c r="BH1118" s="39"/>
      <c r="BI1118" s="39"/>
      <c r="BJ1118" s="39"/>
      <c r="BK1118" s="39"/>
      <c r="BL1118" s="39"/>
      <c r="BM1118" s="39"/>
      <c r="BN1118" s="39"/>
      <c r="BO1118" s="39"/>
      <c r="BP1118" s="39"/>
      <c r="BQ1118" s="39"/>
      <c r="BR1118" s="39"/>
      <c r="BS1118" s="39"/>
      <c r="BT1118" s="39"/>
      <c r="BU1118" s="39"/>
      <c r="BV1118" s="39"/>
      <c r="BW1118" s="39"/>
      <c r="BX1118" s="39"/>
      <c r="BY1118" s="39"/>
      <c r="BZ1118" s="39"/>
      <c r="CA1118" s="39"/>
      <c r="CB1118" s="39"/>
      <c r="CC1118" s="39"/>
      <c r="CD1118" s="39"/>
      <c r="CE1118" s="39"/>
      <c r="CF1118" s="39"/>
      <c r="CG1118" s="39"/>
      <c r="CH1118" s="39"/>
      <c r="CI1118" s="39"/>
      <c r="CJ1118" s="39"/>
      <c r="CK1118" s="39"/>
      <c r="CL1118" s="39"/>
      <c r="CM1118" s="39"/>
      <c r="CN1118" s="39"/>
      <c r="CO1118" s="39"/>
      <c r="CP1118" s="39"/>
      <c r="CQ1118" s="39"/>
      <c r="CR1118" s="39"/>
      <c r="CS1118" s="39"/>
      <c r="CT1118" s="39"/>
      <c r="CU1118" s="39"/>
      <c r="CV1118" s="39"/>
      <c r="CW1118" s="39"/>
      <c r="CX1118" s="39"/>
      <c r="CY1118" s="39"/>
      <c r="CZ1118" s="39"/>
      <c r="DA1118" s="39"/>
      <c r="DB1118" s="39"/>
      <c r="DC1118" s="39"/>
      <c r="DD1118" s="39"/>
      <c r="DE1118" s="39"/>
      <c r="DF1118" s="39"/>
      <c r="DG1118" s="39"/>
      <c r="DH1118" s="39"/>
      <c r="DI1118" s="39"/>
      <c r="DJ1118" s="39"/>
      <c r="DK1118" s="39"/>
      <c r="DL1118" s="39"/>
      <c r="DM1118" s="39"/>
      <c r="DN1118" s="39"/>
      <c r="DO1118" s="39"/>
      <c r="DP1118" s="39"/>
      <c r="DQ1118" s="39"/>
      <c r="DR1118" s="39"/>
      <c r="DS1118" s="39"/>
      <c r="DT1118" s="39"/>
      <c r="DU1118" s="39"/>
      <c r="DV1118" s="39"/>
      <c r="DW1118" s="39"/>
      <c r="DX1118" s="39"/>
      <c r="DY1118" s="39"/>
      <c r="DZ1118" s="39"/>
      <c r="EA1118" s="39"/>
      <c r="EB1118" s="39"/>
      <c r="EC1118" s="39"/>
      <c r="ED1118" s="39"/>
      <c r="EE1118" s="39"/>
      <c r="EF1118" s="39"/>
      <c r="EG1118" s="39"/>
      <c r="EH1118" s="39"/>
      <c r="EI1118" s="39"/>
      <c r="EJ1118" s="39"/>
      <c r="EK1118" s="39"/>
      <c r="EL1118" s="39"/>
      <c r="EM1118" s="39"/>
      <c r="EN1118" s="39"/>
      <c r="EO1118" s="39"/>
      <c r="EP1118" s="39"/>
      <c r="EQ1118" s="39"/>
      <c r="ER1118" s="39"/>
      <c r="ES1118" s="39"/>
      <c r="ET1118" s="39"/>
      <c r="EU1118" s="39"/>
      <c r="EV1118" s="39"/>
      <c r="EW1118" s="39"/>
      <c r="EX1118" s="39"/>
      <c r="EY1118" s="39"/>
      <c r="EZ1118" s="39"/>
      <c r="FA1118" s="39"/>
      <c r="FB1118" s="39"/>
      <c r="FC1118" s="39"/>
      <c r="FD1118" s="39"/>
      <c r="FE1118" s="39"/>
      <c r="FF1118" s="39"/>
      <c r="FG1118" s="39"/>
      <c r="FH1118" s="39"/>
      <c r="FI1118" s="39"/>
      <c r="FJ1118" s="39"/>
      <c r="FK1118" s="39"/>
      <c r="FL1118" s="39"/>
      <c r="FM1118" s="39"/>
      <c r="FN1118" s="39"/>
      <c r="FO1118" s="39"/>
      <c r="FP1118" s="39"/>
      <c r="FQ1118" s="39"/>
      <c r="FR1118" s="39"/>
      <c r="FS1118" s="39"/>
      <c r="FT1118" s="39"/>
      <c r="FU1118" s="39"/>
      <c r="FV1118" s="39"/>
      <c r="FW1118" s="39"/>
      <c r="FX1118" s="39"/>
      <c r="FY1118" s="39"/>
      <c r="FZ1118" s="39"/>
      <c r="GA1118" s="39"/>
      <c r="GB1118" s="39"/>
      <c r="GC1118" s="39"/>
      <c r="GD1118" s="39"/>
      <c r="GE1118" s="39"/>
      <c r="GF1118" s="39"/>
      <c r="GG1118" s="39"/>
      <c r="GH1118" s="39"/>
      <c r="GI1118" s="39"/>
      <c r="GJ1118" s="39"/>
      <c r="GK1118" s="39"/>
      <c r="GL1118" s="39"/>
      <c r="GM1118" s="39"/>
      <c r="GN1118" s="39"/>
      <c r="GO1118" s="39"/>
      <c r="GP1118" s="39"/>
      <c r="GQ1118" s="39"/>
      <c r="GR1118" s="39"/>
      <c r="GS1118" s="39"/>
      <c r="GT1118" s="39"/>
      <c r="GU1118" s="39"/>
      <c r="GV1118" s="39"/>
      <c r="GW1118" s="39"/>
      <c r="GX1118" s="39"/>
      <c r="GY1118" s="39"/>
      <c r="GZ1118" s="39"/>
      <c r="HA1118" s="39"/>
      <c r="HB1118" s="39"/>
      <c r="HC1118" s="39"/>
      <c r="HD1118" s="39"/>
      <c r="HE1118" s="39"/>
      <c r="HF1118" s="39"/>
      <c r="HG1118" s="39"/>
      <c r="HH1118" s="39"/>
      <c r="HI1118" s="39"/>
      <c r="HJ1118" s="39"/>
      <c r="HK1118" s="39"/>
      <c r="HL1118" s="39"/>
      <c r="HM1118" s="39"/>
      <c r="HN1118" s="39"/>
      <c r="HO1118" s="39"/>
      <c r="HP1118" s="39"/>
      <c r="HQ1118" s="39"/>
      <c r="HR1118" s="39"/>
      <c r="HS1118" s="39"/>
      <c r="HT1118" s="39"/>
      <c r="HU1118" s="39"/>
      <c r="HV1118" s="39"/>
      <c r="HW1118" s="39"/>
      <c r="HX1118" s="39"/>
      <c r="HY1118" s="39"/>
      <c r="HZ1118" s="39"/>
      <c r="IA1118" s="39"/>
      <c r="IB1118" s="44"/>
      <c r="IC1118" s="40"/>
      <c r="ID1118" s="40"/>
      <c r="IE1118" s="40"/>
      <c r="IF1118" s="40"/>
      <c r="IG1118" s="40"/>
      <c r="IH1118" s="40"/>
      <c r="II1118" s="40"/>
      <c r="IJ1118" s="40"/>
      <c r="IK1118" s="40"/>
      <c r="IL1118" s="40"/>
      <c r="IM1118" s="40"/>
      <c r="IN1118" s="40"/>
      <c r="IO1118" s="40"/>
      <c r="IP1118" s="40"/>
      <c r="IQ1118" s="40"/>
      <c r="IR1118" s="40"/>
      <c r="IS1118" s="40"/>
      <c r="IT1118" s="40"/>
      <c r="IU1118" s="40"/>
      <c r="IV1118" s="40"/>
    </row>
    <row r="1119" spans="2:256" s="33" customFormat="1" ht="47.25" x14ac:dyDescent="0.25">
      <c r="B1119" s="177"/>
      <c r="C1119" s="94">
        <v>483</v>
      </c>
      <c r="D1119" s="80" t="s">
        <v>3295</v>
      </c>
      <c r="E1119" s="42" t="s">
        <v>1757</v>
      </c>
      <c r="F1119" s="45" t="s">
        <v>1507</v>
      </c>
      <c r="G1119" s="129" t="s">
        <v>4027</v>
      </c>
      <c r="H1119" s="128" t="s">
        <v>871</v>
      </c>
      <c r="I1119" s="145">
        <v>54844</v>
      </c>
      <c r="J1119" s="38"/>
      <c r="K1119" s="35" t="s">
        <v>3621</v>
      </c>
      <c r="L1119" s="39"/>
      <c r="M1119" s="39"/>
      <c r="N1119" s="39"/>
      <c r="O1119" s="39"/>
      <c r="P1119" s="39"/>
      <c r="Q1119" s="39"/>
      <c r="R1119" s="39"/>
      <c r="S1119" s="39"/>
      <c r="T1119" s="39"/>
      <c r="U1119" s="39"/>
      <c r="V1119" s="39"/>
      <c r="W1119" s="39"/>
      <c r="X1119" s="39"/>
      <c r="Y1119" s="39"/>
      <c r="Z1119" s="39"/>
      <c r="AA1119" s="39"/>
      <c r="AB1119" s="39"/>
      <c r="AC1119" s="39"/>
      <c r="AD1119" s="39"/>
      <c r="AE1119" s="39"/>
      <c r="AF1119" s="39"/>
      <c r="AG1119" s="39"/>
      <c r="AH1119" s="39"/>
      <c r="AI1119" s="39"/>
      <c r="AJ1119" s="39"/>
      <c r="AK1119" s="39"/>
      <c r="AL1119" s="39"/>
      <c r="AM1119" s="39"/>
      <c r="AN1119" s="39"/>
      <c r="AO1119" s="39"/>
      <c r="AP1119" s="39"/>
      <c r="AQ1119" s="39"/>
      <c r="AR1119" s="39"/>
      <c r="AS1119" s="39"/>
      <c r="AT1119" s="39"/>
      <c r="AU1119" s="39"/>
      <c r="AV1119" s="39"/>
      <c r="AW1119" s="39"/>
      <c r="AX1119" s="39"/>
      <c r="AY1119" s="39"/>
      <c r="AZ1119" s="39"/>
      <c r="BA1119" s="39"/>
      <c r="BB1119" s="39"/>
      <c r="BC1119" s="39"/>
      <c r="BD1119" s="39"/>
      <c r="BE1119" s="39"/>
      <c r="BF1119" s="39"/>
      <c r="BG1119" s="39"/>
      <c r="BH1119" s="39"/>
      <c r="BI1119" s="39"/>
      <c r="BJ1119" s="39"/>
      <c r="BK1119" s="39"/>
      <c r="BL1119" s="39"/>
      <c r="BM1119" s="39"/>
      <c r="BN1119" s="39"/>
      <c r="BO1119" s="39"/>
      <c r="BP1119" s="39"/>
      <c r="BQ1119" s="39"/>
      <c r="BR1119" s="39"/>
      <c r="BS1119" s="39"/>
      <c r="BT1119" s="39"/>
      <c r="BU1119" s="39"/>
      <c r="BV1119" s="39"/>
      <c r="BW1119" s="39"/>
      <c r="BX1119" s="39"/>
      <c r="BY1119" s="39"/>
      <c r="BZ1119" s="39"/>
      <c r="CA1119" s="39"/>
      <c r="CB1119" s="39"/>
      <c r="CC1119" s="39"/>
      <c r="CD1119" s="39"/>
      <c r="CE1119" s="39"/>
      <c r="CF1119" s="39"/>
      <c r="CG1119" s="39"/>
      <c r="CH1119" s="39"/>
      <c r="CI1119" s="39"/>
      <c r="CJ1119" s="39"/>
      <c r="CK1119" s="39"/>
      <c r="CL1119" s="39"/>
      <c r="CM1119" s="39"/>
      <c r="CN1119" s="39"/>
      <c r="CO1119" s="39"/>
      <c r="CP1119" s="39"/>
      <c r="CQ1119" s="39"/>
      <c r="CR1119" s="39"/>
      <c r="CS1119" s="39"/>
      <c r="CT1119" s="39"/>
      <c r="CU1119" s="39"/>
      <c r="CV1119" s="39"/>
      <c r="CW1119" s="39"/>
      <c r="CX1119" s="39"/>
      <c r="CY1119" s="39"/>
      <c r="CZ1119" s="39"/>
      <c r="DA1119" s="39"/>
      <c r="DB1119" s="39"/>
      <c r="DC1119" s="39"/>
      <c r="DD1119" s="39"/>
      <c r="DE1119" s="39"/>
      <c r="DF1119" s="39"/>
      <c r="DG1119" s="39"/>
      <c r="DH1119" s="39"/>
      <c r="DI1119" s="39"/>
      <c r="DJ1119" s="39"/>
      <c r="DK1119" s="39"/>
      <c r="DL1119" s="39"/>
      <c r="DM1119" s="39"/>
      <c r="DN1119" s="39"/>
      <c r="DO1119" s="39"/>
      <c r="DP1119" s="39"/>
      <c r="DQ1119" s="39"/>
      <c r="DR1119" s="39"/>
      <c r="DS1119" s="39"/>
      <c r="DT1119" s="39"/>
      <c r="DU1119" s="39"/>
      <c r="DV1119" s="39"/>
      <c r="DW1119" s="39"/>
      <c r="DX1119" s="39"/>
      <c r="DY1119" s="39"/>
      <c r="DZ1119" s="39"/>
      <c r="EA1119" s="39"/>
      <c r="EB1119" s="39"/>
      <c r="EC1119" s="39"/>
      <c r="ED1119" s="39"/>
      <c r="EE1119" s="39"/>
      <c r="EF1119" s="39"/>
      <c r="EG1119" s="39"/>
      <c r="EH1119" s="39"/>
      <c r="EI1119" s="39"/>
      <c r="EJ1119" s="39"/>
      <c r="EK1119" s="39"/>
      <c r="EL1119" s="39"/>
      <c r="EM1119" s="39"/>
      <c r="EN1119" s="39"/>
      <c r="EO1119" s="39"/>
      <c r="EP1119" s="39"/>
      <c r="EQ1119" s="39"/>
      <c r="ER1119" s="39"/>
      <c r="ES1119" s="39"/>
      <c r="ET1119" s="39"/>
      <c r="EU1119" s="39"/>
      <c r="EV1119" s="39"/>
      <c r="EW1119" s="39"/>
      <c r="EX1119" s="39"/>
      <c r="EY1119" s="39"/>
      <c r="EZ1119" s="39"/>
      <c r="FA1119" s="39"/>
      <c r="FB1119" s="39"/>
      <c r="FC1119" s="39"/>
      <c r="FD1119" s="39"/>
      <c r="FE1119" s="39"/>
      <c r="FF1119" s="39"/>
      <c r="FG1119" s="39"/>
      <c r="FH1119" s="39"/>
      <c r="FI1119" s="39"/>
      <c r="FJ1119" s="39"/>
      <c r="FK1119" s="39"/>
      <c r="FL1119" s="39"/>
      <c r="FM1119" s="39"/>
      <c r="FN1119" s="39"/>
      <c r="FO1119" s="39"/>
      <c r="FP1119" s="39"/>
      <c r="FQ1119" s="39"/>
      <c r="FR1119" s="39"/>
      <c r="FS1119" s="39"/>
      <c r="FT1119" s="39"/>
      <c r="FU1119" s="39"/>
      <c r="FV1119" s="39"/>
      <c r="FW1119" s="39"/>
      <c r="FX1119" s="39"/>
      <c r="FY1119" s="39"/>
      <c r="FZ1119" s="39"/>
      <c r="GA1119" s="39"/>
      <c r="GB1119" s="39"/>
      <c r="GC1119" s="39"/>
      <c r="GD1119" s="39"/>
      <c r="GE1119" s="39"/>
      <c r="GF1119" s="39"/>
      <c r="GG1119" s="39"/>
      <c r="GH1119" s="39"/>
      <c r="GI1119" s="39"/>
      <c r="GJ1119" s="39"/>
      <c r="GK1119" s="39"/>
      <c r="GL1119" s="39"/>
      <c r="GM1119" s="39"/>
      <c r="GN1119" s="39"/>
      <c r="GO1119" s="39"/>
      <c r="GP1119" s="39"/>
      <c r="GQ1119" s="39"/>
      <c r="GR1119" s="39"/>
      <c r="GS1119" s="39"/>
      <c r="GT1119" s="39"/>
      <c r="GU1119" s="39"/>
      <c r="GV1119" s="39"/>
      <c r="GW1119" s="39"/>
      <c r="GX1119" s="39"/>
      <c r="GY1119" s="39"/>
      <c r="GZ1119" s="39"/>
      <c r="HA1119" s="39"/>
      <c r="HB1119" s="39"/>
      <c r="HC1119" s="39"/>
      <c r="HD1119" s="39"/>
      <c r="HE1119" s="39"/>
      <c r="HF1119" s="39"/>
      <c r="HG1119" s="39"/>
      <c r="HH1119" s="39"/>
      <c r="HI1119" s="39"/>
      <c r="HJ1119" s="39"/>
      <c r="HK1119" s="39"/>
      <c r="HL1119" s="39"/>
      <c r="HM1119" s="39"/>
      <c r="HN1119" s="39"/>
      <c r="HO1119" s="39"/>
      <c r="HP1119" s="39"/>
      <c r="HQ1119" s="39"/>
      <c r="HR1119" s="39"/>
      <c r="HS1119" s="39"/>
      <c r="HT1119" s="39"/>
      <c r="HU1119" s="39"/>
      <c r="HV1119" s="39"/>
      <c r="HW1119" s="39"/>
      <c r="HX1119" s="39"/>
      <c r="HY1119" s="39"/>
      <c r="HZ1119" s="39"/>
      <c r="IA1119" s="39"/>
      <c r="IB1119" s="44"/>
      <c r="IC1119" s="40"/>
      <c r="ID1119" s="40"/>
      <c r="IE1119" s="40"/>
      <c r="IF1119" s="40"/>
      <c r="IG1119" s="40"/>
      <c r="IH1119" s="40"/>
      <c r="II1119" s="40"/>
      <c r="IJ1119" s="40"/>
      <c r="IK1119" s="40"/>
      <c r="IL1119" s="40"/>
      <c r="IM1119" s="40"/>
      <c r="IN1119" s="40"/>
      <c r="IO1119" s="40"/>
      <c r="IP1119" s="40"/>
      <c r="IQ1119" s="40"/>
      <c r="IR1119" s="40"/>
      <c r="IS1119" s="40"/>
      <c r="IT1119" s="40"/>
      <c r="IU1119" s="40"/>
      <c r="IV1119" s="40"/>
    </row>
    <row r="1120" spans="2:256" s="33" customFormat="1" ht="31.5" x14ac:dyDescent="0.25">
      <c r="B1120" s="177"/>
      <c r="C1120" s="94">
        <v>484</v>
      </c>
      <c r="D1120" s="80" t="s">
        <v>3296</v>
      </c>
      <c r="E1120" s="42" t="s">
        <v>1757</v>
      </c>
      <c r="F1120" s="45" t="s">
        <v>1508</v>
      </c>
      <c r="G1120" s="80" t="s">
        <v>4028</v>
      </c>
      <c r="H1120" s="112" t="s">
        <v>4029</v>
      </c>
      <c r="I1120" s="145">
        <v>65000</v>
      </c>
      <c r="J1120" s="38"/>
      <c r="K1120" s="35" t="s">
        <v>2591</v>
      </c>
      <c r="L1120" s="39"/>
      <c r="M1120" s="39"/>
      <c r="N1120" s="39"/>
      <c r="O1120" s="39"/>
      <c r="P1120" s="39"/>
      <c r="Q1120" s="39"/>
      <c r="R1120" s="39"/>
      <c r="S1120" s="39"/>
      <c r="T1120" s="39"/>
      <c r="U1120" s="39"/>
      <c r="V1120" s="39"/>
      <c r="W1120" s="39"/>
      <c r="X1120" s="39"/>
      <c r="Y1120" s="39"/>
      <c r="Z1120" s="39"/>
      <c r="AA1120" s="39"/>
      <c r="AB1120" s="39"/>
      <c r="AC1120" s="39"/>
      <c r="AD1120" s="39"/>
      <c r="AE1120" s="39"/>
      <c r="AF1120" s="39"/>
      <c r="AG1120" s="39"/>
      <c r="AH1120" s="39"/>
      <c r="AI1120" s="39"/>
      <c r="AJ1120" s="39"/>
      <c r="AK1120" s="39"/>
      <c r="AL1120" s="39"/>
      <c r="AM1120" s="39"/>
      <c r="AN1120" s="39"/>
      <c r="AO1120" s="39"/>
      <c r="AP1120" s="39"/>
      <c r="AQ1120" s="39"/>
      <c r="AR1120" s="39"/>
      <c r="AS1120" s="39"/>
      <c r="AT1120" s="39"/>
      <c r="AU1120" s="39"/>
      <c r="AV1120" s="39"/>
      <c r="AW1120" s="39"/>
      <c r="AX1120" s="39"/>
      <c r="AY1120" s="39"/>
      <c r="AZ1120" s="39"/>
      <c r="BA1120" s="39"/>
      <c r="BB1120" s="39"/>
      <c r="BC1120" s="39"/>
      <c r="BD1120" s="39"/>
      <c r="BE1120" s="39"/>
      <c r="BF1120" s="39"/>
      <c r="BG1120" s="39"/>
      <c r="BH1120" s="39"/>
      <c r="BI1120" s="39"/>
      <c r="BJ1120" s="39"/>
      <c r="BK1120" s="39"/>
      <c r="BL1120" s="39"/>
      <c r="BM1120" s="39"/>
      <c r="BN1120" s="39"/>
      <c r="BO1120" s="39"/>
      <c r="BP1120" s="39"/>
      <c r="BQ1120" s="39"/>
      <c r="BR1120" s="39"/>
      <c r="BS1120" s="39"/>
      <c r="BT1120" s="39"/>
      <c r="BU1120" s="39"/>
      <c r="BV1120" s="39"/>
      <c r="BW1120" s="39"/>
      <c r="BX1120" s="39"/>
      <c r="BY1120" s="39"/>
      <c r="BZ1120" s="39"/>
      <c r="CA1120" s="39"/>
      <c r="CB1120" s="39"/>
      <c r="CC1120" s="39"/>
      <c r="CD1120" s="39"/>
      <c r="CE1120" s="39"/>
      <c r="CF1120" s="39"/>
      <c r="CG1120" s="39"/>
      <c r="CH1120" s="39"/>
      <c r="CI1120" s="39"/>
      <c r="CJ1120" s="39"/>
      <c r="CK1120" s="39"/>
      <c r="CL1120" s="39"/>
      <c r="CM1120" s="39"/>
      <c r="CN1120" s="39"/>
      <c r="CO1120" s="39"/>
      <c r="CP1120" s="39"/>
      <c r="CQ1120" s="39"/>
      <c r="CR1120" s="39"/>
      <c r="CS1120" s="39"/>
      <c r="CT1120" s="39"/>
      <c r="CU1120" s="39"/>
      <c r="CV1120" s="39"/>
      <c r="CW1120" s="39"/>
      <c r="CX1120" s="39"/>
      <c r="CY1120" s="39"/>
      <c r="CZ1120" s="39"/>
      <c r="DA1120" s="39"/>
      <c r="DB1120" s="39"/>
      <c r="DC1120" s="39"/>
      <c r="DD1120" s="39"/>
      <c r="DE1120" s="39"/>
      <c r="DF1120" s="39"/>
      <c r="DG1120" s="39"/>
      <c r="DH1120" s="39"/>
      <c r="DI1120" s="39"/>
      <c r="DJ1120" s="39"/>
      <c r="DK1120" s="39"/>
      <c r="DL1120" s="39"/>
      <c r="DM1120" s="39"/>
      <c r="DN1120" s="39"/>
      <c r="DO1120" s="39"/>
      <c r="DP1120" s="39"/>
      <c r="DQ1120" s="39"/>
      <c r="DR1120" s="39"/>
      <c r="DS1120" s="39"/>
      <c r="DT1120" s="39"/>
      <c r="DU1120" s="39"/>
      <c r="DV1120" s="39"/>
      <c r="DW1120" s="39"/>
      <c r="DX1120" s="39"/>
      <c r="DY1120" s="39"/>
      <c r="DZ1120" s="39"/>
      <c r="EA1120" s="39"/>
      <c r="EB1120" s="39"/>
      <c r="EC1120" s="39"/>
      <c r="ED1120" s="39"/>
      <c r="EE1120" s="39"/>
      <c r="EF1120" s="39"/>
      <c r="EG1120" s="39"/>
      <c r="EH1120" s="39"/>
      <c r="EI1120" s="39"/>
      <c r="EJ1120" s="39"/>
      <c r="EK1120" s="39"/>
      <c r="EL1120" s="39"/>
      <c r="EM1120" s="39"/>
      <c r="EN1120" s="39"/>
      <c r="EO1120" s="39"/>
      <c r="EP1120" s="39"/>
      <c r="EQ1120" s="39"/>
      <c r="ER1120" s="39"/>
      <c r="ES1120" s="39"/>
      <c r="ET1120" s="39"/>
      <c r="EU1120" s="39"/>
      <c r="EV1120" s="39"/>
      <c r="EW1120" s="39"/>
      <c r="EX1120" s="39"/>
      <c r="EY1120" s="39"/>
      <c r="EZ1120" s="39"/>
      <c r="FA1120" s="39"/>
      <c r="FB1120" s="39"/>
      <c r="FC1120" s="39"/>
      <c r="FD1120" s="39"/>
      <c r="FE1120" s="39"/>
      <c r="FF1120" s="39"/>
      <c r="FG1120" s="39"/>
      <c r="FH1120" s="39"/>
      <c r="FI1120" s="39"/>
      <c r="FJ1120" s="39"/>
      <c r="FK1120" s="39"/>
      <c r="FL1120" s="39"/>
      <c r="FM1120" s="39"/>
      <c r="FN1120" s="39"/>
      <c r="FO1120" s="39"/>
      <c r="FP1120" s="39"/>
      <c r="FQ1120" s="39"/>
      <c r="FR1120" s="39"/>
      <c r="FS1120" s="39"/>
      <c r="FT1120" s="39"/>
      <c r="FU1120" s="39"/>
      <c r="FV1120" s="39"/>
      <c r="FW1120" s="39"/>
      <c r="FX1120" s="39"/>
      <c r="FY1120" s="39"/>
      <c r="FZ1120" s="39"/>
      <c r="GA1120" s="39"/>
      <c r="GB1120" s="39"/>
      <c r="GC1120" s="39"/>
      <c r="GD1120" s="39"/>
      <c r="GE1120" s="39"/>
      <c r="GF1120" s="39"/>
      <c r="GG1120" s="39"/>
      <c r="GH1120" s="39"/>
      <c r="GI1120" s="39"/>
      <c r="GJ1120" s="39"/>
      <c r="GK1120" s="39"/>
      <c r="GL1120" s="39"/>
      <c r="GM1120" s="39"/>
      <c r="GN1120" s="39"/>
      <c r="GO1120" s="39"/>
      <c r="GP1120" s="39"/>
      <c r="GQ1120" s="39"/>
      <c r="GR1120" s="39"/>
      <c r="GS1120" s="39"/>
      <c r="GT1120" s="39"/>
      <c r="GU1120" s="39"/>
      <c r="GV1120" s="39"/>
      <c r="GW1120" s="39"/>
      <c r="GX1120" s="39"/>
      <c r="GY1120" s="39"/>
      <c r="GZ1120" s="39"/>
      <c r="HA1120" s="39"/>
      <c r="HB1120" s="39"/>
      <c r="HC1120" s="39"/>
      <c r="HD1120" s="39"/>
      <c r="HE1120" s="39"/>
      <c r="HF1120" s="39"/>
      <c r="HG1120" s="39"/>
      <c r="HH1120" s="39"/>
      <c r="HI1120" s="39"/>
      <c r="HJ1120" s="39"/>
      <c r="HK1120" s="39"/>
      <c r="HL1120" s="39"/>
      <c r="HM1120" s="39"/>
      <c r="HN1120" s="39"/>
      <c r="HO1120" s="39"/>
      <c r="HP1120" s="39"/>
      <c r="HQ1120" s="39"/>
      <c r="HR1120" s="39"/>
      <c r="HS1120" s="39"/>
      <c r="HT1120" s="39"/>
      <c r="HU1120" s="39"/>
      <c r="HV1120" s="39"/>
      <c r="HW1120" s="39"/>
      <c r="HX1120" s="39"/>
      <c r="HY1120" s="39"/>
      <c r="HZ1120" s="39"/>
      <c r="IA1120" s="39"/>
      <c r="IB1120" s="44"/>
      <c r="IC1120" s="40"/>
      <c r="ID1120" s="40"/>
      <c r="IE1120" s="40"/>
      <c r="IF1120" s="40"/>
      <c r="IG1120" s="40"/>
      <c r="IH1120" s="40"/>
      <c r="II1120" s="40"/>
      <c r="IJ1120" s="40"/>
      <c r="IK1120" s="40"/>
      <c r="IL1120" s="40"/>
      <c r="IM1120" s="40"/>
      <c r="IN1120" s="40"/>
      <c r="IO1120" s="40"/>
      <c r="IP1120" s="40"/>
      <c r="IQ1120" s="40"/>
      <c r="IR1120" s="40"/>
      <c r="IS1120" s="40"/>
      <c r="IT1120" s="40"/>
      <c r="IU1120" s="40"/>
      <c r="IV1120" s="40"/>
    </row>
    <row r="1121" spans="2:256" s="33" customFormat="1" ht="47.25" x14ac:dyDescent="0.25">
      <c r="B1121" s="177"/>
      <c r="C1121" s="94">
        <v>485</v>
      </c>
      <c r="D1121" s="80" t="s">
        <v>3295</v>
      </c>
      <c r="E1121" s="42" t="s">
        <v>1757</v>
      </c>
      <c r="F1121" s="45" t="s">
        <v>1509</v>
      </c>
      <c r="G1121" s="36" t="s">
        <v>3831</v>
      </c>
      <c r="H1121" s="43" t="s">
        <v>3974</v>
      </c>
      <c r="I1121" s="145">
        <v>71251</v>
      </c>
      <c r="J1121" s="38"/>
      <c r="K1121" s="35" t="s">
        <v>3622</v>
      </c>
      <c r="L1121" s="39"/>
      <c r="M1121" s="39"/>
      <c r="N1121" s="39"/>
      <c r="O1121" s="39"/>
      <c r="P1121" s="39"/>
      <c r="Q1121" s="39"/>
      <c r="R1121" s="39"/>
      <c r="S1121" s="39"/>
      <c r="T1121" s="39"/>
      <c r="U1121" s="39"/>
      <c r="V1121" s="39"/>
      <c r="W1121" s="39"/>
      <c r="X1121" s="39"/>
      <c r="Y1121" s="39"/>
      <c r="Z1121" s="39"/>
      <c r="AA1121" s="39"/>
      <c r="AB1121" s="39"/>
      <c r="AC1121" s="39"/>
      <c r="AD1121" s="39"/>
      <c r="AE1121" s="39"/>
      <c r="AF1121" s="39"/>
      <c r="AG1121" s="39"/>
      <c r="AH1121" s="39"/>
      <c r="AI1121" s="39"/>
      <c r="AJ1121" s="39"/>
      <c r="AK1121" s="39"/>
      <c r="AL1121" s="39"/>
      <c r="AM1121" s="39"/>
      <c r="AN1121" s="39"/>
      <c r="AO1121" s="39"/>
      <c r="AP1121" s="39"/>
      <c r="AQ1121" s="39"/>
      <c r="AR1121" s="39"/>
      <c r="AS1121" s="39"/>
      <c r="AT1121" s="39"/>
      <c r="AU1121" s="39"/>
      <c r="AV1121" s="39"/>
      <c r="AW1121" s="39"/>
      <c r="AX1121" s="39"/>
      <c r="AY1121" s="39"/>
      <c r="AZ1121" s="39"/>
      <c r="BA1121" s="39"/>
      <c r="BB1121" s="39"/>
      <c r="BC1121" s="39"/>
      <c r="BD1121" s="39"/>
      <c r="BE1121" s="39"/>
      <c r="BF1121" s="39"/>
      <c r="BG1121" s="39"/>
      <c r="BH1121" s="39"/>
      <c r="BI1121" s="39"/>
      <c r="BJ1121" s="39"/>
      <c r="BK1121" s="39"/>
      <c r="BL1121" s="39"/>
      <c r="BM1121" s="39"/>
      <c r="BN1121" s="39"/>
      <c r="BO1121" s="39"/>
      <c r="BP1121" s="39"/>
      <c r="BQ1121" s="39"/>
      <c r="BR1121" s="39"/>
      <c r="BS1121" s="39"/>
      <c r="BT1121" s="39"/>
      <c r="BU1121" s="39"/>
      <c r="BV1121" s="39"/>
      <c r="BW1121" s="39"/>
      <c r="BX1121" s="39"/>
      <c r="BY1121" s="39"/>
      <c r="BZ1121" s="39"/>
      <c r="CA1121" s="39"/>
      <c r="CB1121" s="39"/>
      <c r="CC1121" s="39"/>
      <c r="CD1121" s="39"/>
      <c r="CE1121" s="39"/>
      <c r="CF1121" s="39"/>
      <c r="CG1121" s="39"/>
      <c r="CH1121" s="39"/>
      <c r="CI1121" s="39"/>
      <c r="CJ1121" s="39"/>
      <c r="CK1121" s="39"/>
      <c r="CL1121" s="39"/>
      <c r="CM1121" s="39"/>
      <c r="CN1121" s="39"/>
      <c r="CO1121" s="39"/>
      <c r="CP1121" s="39"/>
      <c r="CQ1121" s="39"/>
      <c r="CR1121" s="39"/>
      <c r="CS1121" s="39"/>
      <c r="CT1121" s="39"/>
      <c r="CU1121" s="39"/>
      <c r="CV1121" s="39"/>
      <c r="CW1121" s="39"/>
      <c r="CX1121" s="39"/>
      <c r="CY1121" s="39"/>
      <c r="CZ1121" s="39"/>
      <c r="DA1121" s="39"/>
      <c r="DB1121" s="39"/>
      <c r="DC1121" s="39"/>
      <c r="DD1121" s="39"/>
      <c r="DE1121" s="39"/>
      <c r="DF1121" s="39"/>
      <c r="DG1121" s="39"/>
      <c r="DH1121" s="39"/>
      <c r="DI1121" s="39"/>
      <c r="DJ1121" s="39"/>
      <c r="DK1121" s="39"/>
      <c r="DL1121" s="39"/>
      <c r="DM1121" s="39"/>
      <c r="DN1121" s="39"/>
      <c r="DO1121" s="39"/>
      <c r="DP1121" s="39"/>
      <c r="DQ1121" s="39"/>
      <c r="DR1121" s="39"/>
      <c r="DS1121" s="39"/>
      <c r="DT1121" s="39"/>
      <c r="DU1121" s="39"/>
      <c r="DV1121" s="39"/>
      <c r="DW1121" s="39"/>
      <c r="DX1121" s="39"/>
      <c r="DY1121" s="39"/>
      <c r="DZ1121" s="39"/>
      <c r="EA1121" s="39"/>
      <c r="EB1121" s="39"/>
      <c r="EC1121" s="39"/>
      <c r="ED1121" s="39"/>
      <c r="EE1121" s="39"/>
      <c r="EF1121" s="39"/>
      <c r="EG1121" s="39"/>
      <c r="EH1121" s="39"/>
      <c r="EI1121" s="39"/>
      <c r="EJ1121" s="39"/>
      <c r="EK1121" s="39"/>
      <c r="EL1121" s="39"/>
      <c r="EM1121" s="39"/>
      <c r="EN1121" s="39"/>
      <c r="EO1121" s="39"/>
      <c r="EP1121" s="39"/>
      <c r="EQ1121" s="39"/>
      <c r="ER1121" s="39"/>
      <c r="ES1121" s="39"/>
      <c r="ET1121" s="39"/>
      <c r="EU1121" s="39"/>
      <c r="EV1121" s="39"/>
      <c r="EW1121" s="39"/>
      <c r="EX1121" s="39"/>
      <c r="EY1121" s="39"/>
      <c r="EZ1121" s="39"/>
      <c r="FA1121" s="39"/>
      <c r="FB1121" s="39"/>
      <c r="FC1121" s="39"/>
      <c r="FD1121" s="39"/>
      <c r="FE1121" s="39"/>
      <c r="FF1121" s="39"/>
      <c r="FG1121" s="39"/>
      <c r="FH1121" s="39"/>
      <c r="FI1121" s="39"/>
      <c r="FJ1121" s="39"/>
      <c r="FK1121" s="39"/>
      <c r="FL1121" s="39"/>
      <c r="FM1121" s="39"/>
      <c r="FN1121" s="39"/>
      <c r="FO1121" s="39"/>
      <c r="FP1121" s="39"/>
      <c r="FQ1121" s="39"/>
      <c r="FR1121" s="39"/>
      <c r="FS1121" s="39"/>
      <c r="FT1121" s="39"/>
      <c r="FU1121" s="39"/>
      <c r="FV1121" s="39"/>
      <c r="FW1121" s="39"/>
      <c r="FX1121" s="39"/>
      <c r="FY1121" s="39"/>
      <c r="FZ1121" s="39"/>
      <c r="GA1121" s="39"/>
      <c r="GB1121" s="39"/>
      <c r="GC1121" s="39"/>
      <c r="GD1121" s="39"/>
      <c r="GE1121" s="39"/>
      <c r="GF1121" s="39"/>
      <c r="GG1121" s="39"/>
      <c r="GH1121" s="39"/>
      <c r="GI1121" s="39"/>
      <c r="GJ1121" s="39"/>
      <c r="GK1121" s="39"/>
      <c r="GL1121" s="39"/>
      <c r="GM1121" s="39"/>
      <c r="GN1121" s="39"/>
      <c r="GO1121" s="39"/>
      <c r="GP1121" s="39"/>
      <c r="GQ1121" s="39"/>
      <c r="GR1121" s="39"/>
      <c r="GS1121" s="39"/>
      <c r="GT1121" s="39"/>
      <c r="GU1121" s="39"/>
      <c r="GV1121" s="39"/>
      <c r="GW1121" s="39"/>
      <c r="GX1121" s="39"/>
      <c r="GY1121" s="39"/>
      <c r="GZ1121" s="39"/>
      <c r="HA1121" s="39"/>
      <c r="HB1121" s="39"/>
      <c r="HC1121" s="39"/>
      <c r="HD1121" s="39"/>
      <c r="HE1121" s="39"/>
      <c r="HF1121" s="39"/>
      <c r="HG1121" s="39"/>
      <c r="HH1121" s="39"/>
      <c r="HI1121" s="39"/>
      <c r="HJ1121" s="39"/>
      <c r="HK1121" s="39"/>
      <c r="HL1121" s="39"/>
      <c r="HM1121" s="39"/>
      <c r="HN1121" s="39"/>
      <c r="HO1121" s="39"/>
      <c r="HP1121" s="39"/>
      <c r="HQ1121" s="39"/>
      <c r="HR1121" s="39"/>
      <c r="HS1121" s="39"/>
      <c r="HT1121" s="39"/>
      <c r="HU1121" s="39"/>
      <c r="HV1121" s="39"/>
      <c r="HW1121" s="39"/>
      <c r="HX1121" s="39"/>
      <c r="HY1121" s="39"/>
      <c r="HZ1121" s="39"/>
      <c r="IA1121" s="39"/>
      <c r="IB1121" s="44"/>
      <c r="IC1121" s="40"/>
      <c r="ID1121" s="40"/>
      <c r="IE1121" s="40"/>
      <c r="IF1121" s="40"/>
      <c r="IG1121" s="40"/>
      <c r="IH1121" s="40"/>
      <c r="II1121" s="40"/>
      <c r="IJ1121" s="40"/>
      <c r="IK1121" s="40"/>
      <c r="IL1121" s="40"/>
      <c r="IM1121" s="40"/>
      <c r="IN1121" s="40"/>
      <c r="IO1121" s="40"/>
      <c r="IP1121" s="40"/>
      <c r="IQ1121" s="40"/>
      <c r="IR1121" s="40"/>
      <c r="IS1121" s="40"/>
      <c r="IT1121" s="40"/>
      <c r="IU1121" s="40"/>
      <c r="IV1121" s="40"/>
    </row>
    <row r="1122" spans="2:256" s="33" customFormat="1" ht="47.25" x14ac:dyDescent="0.25">
      <c r="B1122" s="177"/>
      <c r="C1122" s="94">
        <v>486</v>
      </c>
      <c r="D1122" s="80" t="s">
        <v>3297</v>
      </c>
      <c r="E1122" s="42" t="s">
        <v>1757</v>
      </c>
      <c r="F1122" s="45" t="s">
        <v>1510</v>
      </c>
      <c r="G1122" s="80" t="s">
        <v>4030</v>
      </c>
      <c r="H1122" s="112" t="s">
        <v>4031</v>
      </c>
      <c r="I1122" s="145">
        <v>29500</v>
      </c>
      <c r="J1122" s="38"/>
      <c r="K1122" s="35" t="s">
        <v>3623</v>
      </c>
      <c r="L1122" s="39"/>
      <c r="M1122" s="39"/>
      <c r="N1122" s="39"/>
      <c r="O1122" s="39"/>
      <c r="P1122" s="39"/>
      <c r="Q1122" s="39"/>
      <c r="R1122" s="39"/>
      <c r="S1122" s="39"/>
      <c r="T1122" s="39"/>
      <c r="U1122" s="39"/>
      <c r="V1122" s="39"/>
      <c r="W1122" s="39"/>
      <c r="X1122" s="39"/>
      <c r="Y1122" s="39"/>
      <c r="Z1122" s="39"/>
      <c r="AA1122" s="39"/>
      <c r="AB1122" s="39"/>
      <c r="AC1122" s="39"/>
      <c r="AD1122" s="39"/>
      <c r="AE1122" s="39"/>
      <c r="AF1122" s="39"/>
      <c r="AG1122" s="39"/>
      <c r="AH1122" s="39"/>
      <c r="AI1122" s="39"/>
      <c r="AJ1122" s="39"/>
      <c r="AK1122" s="39"/>
      <c r="AL1122" s="39"/>
      <c r="AM1122" s="39"/>
      <c r="AN1122" s="39"/>
      <c r="AO1122" s="39"/>
      <c r="AP1122" s="39"/>
      <c r="AQ1122" s="39"/>
      <c r="AR1122" s="39"/>
      <c r="AS1122" s="39"/>
      <c r="AT1122" s="39"/>
      <c r="AU1122" s="39"/>
      <c r="AV1122" s="39"/>
      <c r="AW1122" s="39"/>
      <c r="AX1122" s="39"/>
      <c r="AY1122" s="39"/>
      <c r="AZ1122" s="39"/>
      <c r="BA1122" s="39"/>
      <c r="BB1122" s="39"/>
      <c r="BC1122" s="39"/>
      <c r="BD1122" s="39"/>
      <c r="BE1122" s="39"/>
      <c r="BF1122" s="39"/>
      <c r="BG1122" s="39"/>
      <c r="BH1122" s="39"/>
      <c r="BI1122" s="39"/>
      <c r="BJ1122" s="39"/>
      <c r="BK1122" s="39"/>
      <c r="BL1122" s="39"/>
      <c r="BM1122" s="39"/>
      <c r="BN1122" s="39"/>
      <c r="BO1122" s="39"/>
      <c r="BP1122" s="39"/>
      <c r="BQ1122" s="39"/>
      <c r="BR1122" s="39"/>
      <c r="BS1122" s="39"/>
      <c r="BT1122" s="39"/>
      <c r="BU1122" s="39"/>
      <c r="BV1122" s="39"/>
      <c r="BW1122" s="39"/>
      <c r="BX1122" s="39"/>
      <c r="BY1122" s="39"/>
      <c r="BZ1122" s="39"/>
      <c r="CA1122" s="39"/>
      <c r="CB1122" s="39"/>
      <c r="CC1122" s="39"/>
      <c r="CD1122" s="39"/>
      <c r="CE1122" s="39"/>
      <c r="CF1122" s="39"/>
      <c r="CG1122" s="39"/>
      <c r="CH1122" s="39"/>
      <c r="CI1122" s="39"/>
      <c r="CJ1122" s="39"/>
      <c r="CK1122" s="39"/>
      <c r="CL1122" s="39"/>
      <c r="CM1122" s="39"/>
      <c r="CN1122" s="39"/>
      <c r="CO1122" s="39"/>
      <c r="CP1122" s="39"/>
      <c r="CQ1122" s="39"/>
      <c r="CR1122" s="39"/>
      <c r="CS1122" s="39"/>
      <c r="CT1122" s="39"/>
      <c r="CU1122" s="39"/>
      <c r="CV1122" s="39"/>
      <c r="CW1122" s="39"/>
      <c r="CX1122" s="39"/>
      <c r="CY1122" s="39"/>
      <c r="CZ1122" s="39"/>
      <c r="DA1122" s="39"/>
      <c r="DB1122" s="39"/>
      <c r="DC1122" s="39"/>
      <c r="DD1122" s="39"/>
      <c r="DE1122" s="39"/>
      <c r="DF1122" s="39"/>
      <c r="DG1122" s="39"/>
      <c r="DH1122" s="39"/>
      <c r="DI1122" s="39"/>
      <c r="DJ1122" s="39"/>
      <c r="DK1122" s="39"/>
      <c r="DL1122" s="39"/>
      <c r="DM1122" s="39"/>
      <c r="DN1122" s="39"/>
      <c r="DO1122" s="39"/>
      <c r="DP1122" s="39"/>
      <c r="DQ1122" s="39"/>
      <c r="DR1122" s="39"/>
      <c r="DS1122" s="39"/>
      <c r="DT1122" s="39"/>
      <c r="DU1122" s="39"/>
      <c r="DV1122" s="39"/>
      <c r="DW1122" s="39"/>
      <c r="DX1122" s="39"/>
      <c r="DY1122" s="39"/>
      <c r="DZ1122" s="39"/>
      <c r="EA1122" s="39"/>
      <c r="EB1122" s="39"/>
      <c r="EC1122" s="39"/>
      <c r="ED1122" s="39"/>
      <c r="EE1122" s="39"/>
      <c r="EF1122" s="39"/>
      <c r="EG1122" s="39"/>
      <c r="EH1122" s="39"/>
      <c r="EI1122" s="39"/>
      <c r="EJ1122" s="39"/>
      <c r="EK1122" s="39"/>
      <c r="EL1122" s="39"/>
      <c r="EM1122" s="39"/>
      <c r="EN1122" s="39"/>
      <c r="EO1122" s="39"/>
      <c r="EP1122" s="39"/>
      <c r="EQ1122" s="39"/>
      <c r="ER1122" s="39"/>
      <c r="ES1122" s="39"/>
      <c r="ET1122" s="39"/>
      <c r="EU1122" s="39"/>
      <c r="EV1122" s="39"/>
      <c r="EW1122" s="39"/>
      <c r="EX1122" s="39"/>
      <c r="EY1122" s="39"/>
      <c r="EZ1122" s="39"/>
      <c r="FA1122" s="39"/>
      <c r="FB1122" s="39"/>
      <c r="FC1122" s="39"/>
      <c r="FD1122" s="39"/>
      <c r="FE1122" s="39"/>
      <c r="FF1122" s="39"/>
      <c r="FG1122" s="39"/>
      <c r="FH1122" s="39"/>
      <c r="FI1122" s="39"/>
      <c r="FJ1122" s="39"/>
      <c r="FK1122" s="39"/>
      <c r="FL1122" s="39"/>
      <c r="FM1122" s="39"/>
      <c r="FN1122" s="39"/>
      <c r="FO1122" s="39"/>
      <c r="FP1122" s="39"/>
      <c r="FQ1122" s="39"/>
      <c r="FR1122" s="39"/>
      <c r="FS1122" s="39"/>
      <c r="FT1122" s="39"/>
      <c r="FU1122" s="39"/>
      <c r="FV1122" s="39"/>
      <c r="FW1122" s="39"/>
      <c r="FX1122" s="39"/>
      <c r="FY1122" s="39"/>
      <c r="FZ1122" s="39"/>
      <c r="GA1122" s="39"/>
      <c r="GB1122" s="39"/>
      <c r="GC1122" s="39"/>
      <c r="GD1122" s="39"/>
      <c r="GE1122" s="39"/>
      <c r="GF1122" s="39"/>
      <c r="GG1122" s="39"/>
      <c r="GH1122" s="39"/>
      <c r="GI1122" s="39"/>
      <c r="GJ1122" s="39"/>
      <c r="GK1122" s="39"/>
      <c r="GL1122" s="39"/>
      <c r="GM1122" s="39"/>
      <c r="GN1122" s="39"/>
      <c r="GO1122" s="39"/>
      <c r="GP1122" s="39"/>
      <c r="GQ1122" s="39"/>
      <c r="GR1122" s="39"/>
      <c r="GS1122" s="39"/>
      <c r="GT1122" s="39"/>
      <c r="GU1122" s="39"/>
      <c r="GV1122" s="39"/>
      <c r="GW1122" s="39"/>
      <c r="GX1122" s="39"/>
      <c r="GY1122" s="39"/>
      <c r="GZ1122" s="39"/>
      <c r="HA1122" s="39"/>
      <c r="HB1122" s="39"/>
      <c r="HC1122" s="39"/>
      <c r="HD1122" s="39"/>
      <c r="HE1122" s="39"/>
      <c r="HF1122" s="39"/>
      <c r="HG1122" s="39"/>
      <c r="HH1122" s="39"/>
      <c r="HI1122" s="39"/>
      <c r="HJ1122" s="39"/>
      <c r="HK1122" s="39"/>
      <c r="HL1122" s="39"/>
      <c r="HM1122" s="39"/>
      <c r="HN1122" s="39"/>
      <c r="HO1122" s="39"/>
      <c r="HP1122" s="39"/>
      <c r="HQ1122" s="39"/>
      <c r="HR1122" s="39"/>
      <c r="HS1122" s="39"/>
      <c r="HT1122" s="39"/>
      <c r="HU1122" s="39"/>
      <c r="HV1122" s="39"/>
      <c r="HW1122" s="39"/>
      <c r="HX1122" s="39"/>
      <c r="HY1122" s="39"/>
      <c r="HZ1122" s="39"/>
      <c r="IA1122" s="39"/>
      <c r="IB1122" s="44"/>
      <c r="IC1122" s="40"/>
      <c r="ID1122" s="40"/>
      <c r="IE1122" s="40"/>
      <c r="IF1122" s="40"/>
      <c r="IG1122" s="40"/>
      <c r="IH1122" s="40"/>
      <c r="II1122" s="40"/>
      <c r="IJ1122" s="40"/>
      <c r="IK1122" s="40"/>
      <c r="IL1122" s="40"/>
      <c r="IM1122" s="40"/>
      <c r="IN1122" s="40"/>
      <c r="IO1122" s="40"/>
      <c r="IP1122" s="40"/>
      <c r="IQ1122" s="40"/>
      <c r="IR1122" s="40"/>
      <c r="IS1122" s="40"/>
      <c r="IT1122" s="40"/>
      <c r="IU1122" s="40"/>
      <c r="IV1122" s="40"/>
    </row>
    <row r="1123" spans="2:256" s="33" customFormat="1" ht="47.25" x14ac:dyDescent="0.25">
      <c r="B1123" s="177"/>
      <c r="C1123" s="94">
        <v>487</v>
      </c>
      <c r="D1123" s="80" t="s">
        <v>3295</v>
      </c>
      <c r="E1123" s="42" t="s">
        <v>1757</v>
      </c>
      <c r="F1123" s="45" t="s">
        <v>1511</v>
      </c>
      <c r="G1123" s="80" t="s">
        <v>4032</v>
      </c>
      <c r="H1123" s="112" t="s">
        <v>4033</v>
      </c>
      <c r="I1123" s="145">
        <v>59684</v>
      </c>
      <c r="J1123" s="38"/>
      <c r="K1123" s="35" t="s">
        <v>3624</v>
      </c>
      <c r="L1123" s="39"/>
      <c r="M1123" s="39"/>
      <c r="N1123" s="39"/>
      <c r="O1123" s="39"/>
      <c r="P1123" s="39"/>
      <c r="Q1123" s="39"/>
      <c r="R1123" s="39"/>
      <c r="S1123" s="39"/>
      <c r="T1123" s="39"/>
      <c r="U1123" s="39"/>
      <c r="V1123" s="39"/>
      <c r="W1123" s="39"/>
      <c r="X1123" s="39"/>
      <c r="Y1123" s="39"/>
      <c r="Z1123" s="39"/>
      <c r="AA1123" s="39"/>
      <c r="AB1123" s="39"/>
      <c r="AC1123" s="39"/>
      <c r="AD1123" s="39"/>
      <c r="AE1123" s="39"/>
      <c r="AF1123" s="39"/>
      <c r="AG1123" s="39"/>
      <c r="AH1123" s="39"/>
      <c r="AI1123" s="39"/>
      <c r="AJ1123" s="39"/>
      <c r="AK1123" s="39"/>
      <c r="AL1123" s="39"/>
      <c r="AM1123" s="39"/>
      <c r="AN1123" s="39"/>
      <c r="AO1123" s="39"/>
      <c r="AP1123" s="39"/>
      <c r="AQ1123" s="39"/>
      <c r="AR1123" s="39"/>
      <c r="AS1123" s="39"/>
      <c r="AT1123" s="39"/>
      <c r="AU1123" s="39"/>
      <c r="AV1123" s="39"/>
      <c r="AW1123" s="39"/>
      <c r="AX1123" s="39"/>
      <c r="AY1123" s="39"/>
      <c r="AZ1123" s="39"/>
      <c r="BA1123" s="39"/>
      <c r="BB1123" s="39"/>
      <c r="BC1123" s="39"/>
      <c r="BD1123" s="39"/>
      <c r="BE1123" s="39"/>
      <c r="BF1123" s="39"/>
      <c r="BG1123" s="39"/>
      <c r="BH1123" s="39"/>
      <c r="BI1123" s="39"/>
      <c r="BJ1123" s="39"/>
      <c r="BK1123" s="39"/>
      <c r="BL1123" s="39"/>
      <c r="BM1123" s="39"/>
      <c r="BN1123" s="39"/>
      <c r="BO1123" s="39"/>
      <c r="BP1123" s="39"/>
      <c r="BQ1123" s="39"/>
      <c r="BR1123" s="39"/>
      <c r="BS1123" s="39"/>
      <c r="BT1123" s="39"/>
      <c r="BU1123" s="39"/>
      <c r="BV1123" s="39"/>
      <c r="BW1123" s="39"/>
      <c r="BX1123" s="39"/>
      <c r="BY1123" s="39"/>
      <c r="BZ1123" s="39"/>
      <c r="CA1123" s="39"/>
      <c r="CB1123" s="39"/>
      <c r="CC1123" s="39"/>
      <c r="CD1123" s="39"/>
      <c r="CE1123" s="39"/>
      <c r="CF1123" s="39"/>
      <c r="CG1123" s="39"/>
      <c r="CH1123" s="39"/>
      <c r="CI1123" s="39"/>
      <c r="CJ1123" s="39"/>
      <c r="CK1123" s="39"/>
      <c r="CL1123" s="39"/>
      <c r="CM1123" s="39"/>
      <c r="CN1123" s="39"/>
      <c r="CO1123" s="39"/>
      <c r="CP1123" s="39"/>
      <c r="CQ1123" s="39"/>
      <c r="CR1123" s="39"/>
      <c r="CS1123" s="39"/>
      <c r="CT1123" s="39"/>
      <c r="CU1123" s="39"/>
      <c r="CV1123" s="39"/>
      <c r="CW1123" s="39"/>
      <c r="CX1123" s="39"/>
      <c r="CY1123" s="39"/>
      <c r="CZ1123" s="39"/>
      <c r="DA1123" s="39"/>
      <c r="DB1123" s="39"/>
      <c r="DC1123" s="39"/>
      <c r="DD1123" s="39"/>
      <c r="DE1123" s="39"/>
      <c r="DF1123" s="39"/>
      <c r="DG1123" s="39"/>
      <c r="DH1123" s="39"/>
      <c r="DI1123" s="39"/>
      <c r="DJ1123" s="39"/>
      <c r="DK1123" s="39"/>
      <c r="DL1123" s="39"/>
      <c r="DM1123" s="39"/>
      <c r="DN1123" s="39"/>
      <c r="DO1123" s="39"/>
      <c r="DP1123" s="39"/>
      <c r="DQ1123" s="39"/>
      <c r="DR1123" s="39"/>
      <c r="DS1123" s="39"/>
      <c r="DT1123" s="39"/>
      <c r="DU1123" s="39"/>
      <c r="DV1123" s="39"/>
      <c r="DW1123" s="39"/>
      <c r="DX1123" s="39"/>
      <c r="DY1123" s="39"/>
      <c r="DZ1123" s="39"/>
      <c r="EA1123" s="39"/>
      <c r="EB1123" s="39"/>
      <c r="EC1123" s="39"/>
      <c r="ED1123" s="39"/>
      <c r="EE1123" s="39"/>
      <c r="EF1123" s="39"/>
      <c r="EG1123" s="39"/>
      <c r="EH1123" s="39"/>
      <c r="EI1123" s="39"/>
      <c r="EJ1123" s="39"/>
      <c r="EK1123" s="39"/>
      <c r="EL1123" s="39"/>
      <c r="EM1123" s="39"/>
      <c r="EN1123" s="39"/>
      <c r="EO1123" s="39"/>
      <c r="EP1123" s="39"/>
      <c r="EQ1123" s="39"/>
      <c r="ER1123" s="39"/>
      <c r="ES1123" s="39"/>
      <c r="ET1123" s="39"/>
      <c r="EU1123" s="39"/>
      <c r="EV1123" s="39"/>
      <c r="EW1123" s="39"/>
      <c r="EX1123" s="39"/>
      <c r="EY1123" s="39"/>
      <c r="EZ1123" s="39"/>
      <c r="FA1123" s="39"/>
      <c r="FB1123" s="39"/>
      <c r="FC1123" s="39"/>
      <c r="FD1123" s="39"/>
      <c r="FE1123" s="39"/>
      <c r="FF1123" s="39"/>
      <c r="FG1123" s="39"/>
      <c r="FH1123" s="39"/>
      <c r="FI1123" s="39"/>
      <c r="FJ1123" s="39"/>
      <c r="FK1123" s="39"/>
      <c r="FL1123" s="39"/>
      <c r="FM1123" s="39"/>
      <c r="FN1123" s="39"/>
      <c r="FO1123" s="39"/>
      <c r="FP1123" s="39"/>
      <c r="FQ1123" s="39"/>
      <c r="FR1123" s="39"/>
      <c r="FS1123" s="39"/>
      <c r="FT1123" s="39"/>
      <c r="FU1123" s="39"/>
      <c r="FV1123" s="39"/>
      <c r="FW1123" s="39"/>
      <c r="FX1123" s="39"/>
      <c r="FY1123" s="39"/>
      <c r="FZ1123" s="39"/>
      <c r="GA1123" s="39"/>
      <c r="GB1123" s="39"/>
      <c r="GC1123" s="39"/>
      <c r="GD1123" s="39"/>
      <c r="GE1123" s="39"/>
      <c r="GF1123" s="39"/>
      <c r="GG1123" s="39"/>
      <c r="GH1123" s="39"/>
      <c r="GI1123" s="39"/>
      <c r="GJ1123" s="39"/>
      <c r="GK1123" s="39"/>
      <c r="GL1123" s="39"/>
      <c r="GM1123" s="39"/>
      <c r="GN1123" s="39"/>
      <c r="GO1123" s="39"/>
      <c r="GP1123" s="39"/>
      <c r="GQ1123" s="39"/>
      <c r="GR1123" s="39"/>
      <c r="GS1123" s="39"/>
      <c r="GT1123" s="39"/>
      <c r="GU1123" s="39"/>
      <c r="GV1123" s="39"/>
      <c r="GW1123" s="39"/>
      <c r="GX1123" s="39"/>
      <c r="GY1123" s="39"/>
      <c r="GZ1123" s="39"/>
      <c r="HA1123" s="39"/>
      <c r="HB1123" s="39"/>
      <c r="HC1123" s="39"/>
      <c r="HD1123" s="39"/>
      <c r="HE1123" s="39"/>
      <c r="HF1123" s="39"/>
      <c r="HG1123" s="39"/>
      <c r="HH1123" s="39"/>
      <c r="HI1123" s="39"/>
      <c r="HJ1123" s="39"/>
      <c r="HK1123" s="39"/>
      <c r="HL1123" s="39"/>
      <c r="HM1123" s="39"/>
      <c r="HN1123" s="39"/>
      <c r="HO1123" s="39"/>
      <c r="HP1123" s="39"/>
      <c r="HQ1123" s="39"/>
      <c r="HR1123" s="39"/>
      <c r="HS1123" s="39"/>
      <c r="HT1123" s="39"/>
      <c r="HU1123" s="39"/>
      <c r="HV1123" s="39"/>
      <c r="HW1123" s="39"/>
      <c r="HX1123" s="39"/>
      <c r="HY1123" s="39"/>
      <c r="HZ1123" s="39"/>
      <c r="IA1123" s="39"/>
      <c r="IB1123" s="44"/>
      <c r="IC1123" s="40"/>
      <c r="ID1123" s="40"/>
      <c r="IE1123" s="40"/>
      <c r="IF1123" s="40"/>
      <c r="IG1123" s="40"/>
      <c r="IH1123" s="40"/>
      <c r="II1123" s="40"/>
      <c r="IJ1123" s="40"/>
      <c r="IK1123" s="40"/>
      <c r="IL1123" s="40"/>
      <c r="IM1123" s="40"/>
      <c r="IN1123" s="40"/>
      <c r="IO1123" s="40"/>
      <c r="IP1123" s="40"/>
      <c r="IQ1123" s="40"/>
      <c r="IR1123" s="40"/>
      <c r="IS1123" s="40"/>
      <c r="IT1123" s="40"/>
      <c r="IU1123" s="40"/>
      <c r="IV1123" s="40"/>
    </row>
    <row r="1124" spans="2:256" s="33" customFormat="1" ht="47.25" x14ac:dyDescent="0.25">
      <c r="B1124" s="177"/>
      <c r="C1124" s="94">
        <v>488</v>
      </c>
      <c r="D1124" s="80" t="s">
        <v>3298</v>
      </c>
      <c r="E1124" s="42" t="s">
        <v>1757</v>
      </c>
      <c r="F1124" s="45" t="s">
        <v>1512</v>
      </c>
      <c r="G1124" s="80" t="s">
        <v>4034</v>
      </c>
      <c r="H1124" s="80" t="s">
        <v>4035</v>
      </c>
      <c r="I1124" s="145">
        <v>226500</v>
      </c>
      <c r="J1124" s="38"/>
      <c r="K1124" s="35" t="s">
        <v>3625</v>
      </c>
      <c r="L1124" s="39"/>
      <c r="M1124" s="39"/>
      <c r="N1124" s="39"/>
      <c r="O1124" s="39"/>
      <c r="P1124" s="39"/>
      <c r="Q1124" s="39"/>
      <c r="R1124" s="39"/>
      <c r="S1124" s="39"/>
      <c r="T1124" s="39"/>
      <c r="U1124" s="39"/>
      <c r="V1124" s="39"/>
      <c r="W1124" s="39"/>
      <c r="X1124" s="39"/>
      <c r="Y1124" s="39"/>
      <c r="Z1124" s="39"/>
      <c r="AA1124" s="39"/>
      <c r="AB1124" s="39"/>
      <c r="AC1124" s="39"/>
      <c r="AD1124" s="39"/>
      <c r="AE1124" s="39"/>
      <c r="AF1124" s="39"/>
      <c r="AG1124" s="39"/>
      <c r="AH1124" s="39"/>
      <c r="AI1124" s="39"/>
      <c r="AJ1124" s="39"/>
      <c r="AK1124" s="39"/>
      <c r="AL1124" s="39"/>
      <c r="AM1124" s="39"/>
      <c r="AN1124" s="39"/>
      <c r="AO1124" s="39"/>
      <c r="AP1124" s="39"/>
      <c r="AQ1124" s="39"/>
      <c r="AR1124" s="39"/>
      <c r="AS1124" s="39"/>
      <c r="AT1124" s="39"/>
      <c r="AU1124" s="39"/>
      <c r="AV1124" s="39"/>
      <c r="AW1124" s="39"/>
      <c r="AX1124" s="39"/>
      <c r="AY1124" s="39"/>
      <c r="AZ1124" s="39"/>
      <c r="BA1124" s="39"/>
      <c r="BB1124" s="39"/>
      <c r="BC1124" s="39"/>
      <c r="BD1124" s="39"/>
      <c r="BE1124" s="39"/>
      <c r="BF1124" s="39"/>
      <c r="BG1124" s="39"/>
      <c r="BH1124" s="39"/>
      <c r="BI1124" s="39"/>
      <c r="BJ1124" s="39"/>
      <c r="BK1124" s="39"/>
      <c r="BL1124" s="39"/>
      <c r="BM1124" s="39"/>
      <c r="BN1124" s="39"/>
      <c r="BO1124" s="39"/>
      <c r="BP1124" s="39"/>
      <c r="BQ1124" s="39"/>
      <c r="BR1124" s="39"/>
      <c r="BS1124" s="39"/>
      <c r="BT1124" s="39"/>
      <c r="BU1124" s="39"/>
      <c r="BV1124" s="39"/>
      <c r="BW1124" s="39"/>
      <c r="BX1124" s="39"/>
      <c r="BY1124" s="39"/>
      <c r="BZ1124" s="39"/>
      <c r="CA1124" s="39"/>
      <c r="CB1124" s="39"/>
      <c r="CC1124" s="39"/>
      <c r="CD1124" s="39"/>
      <c r="CE1124" s="39"/>
      <c r="CF1124" s="39"/>
      <c r="CG1124" s="39"/>
      <c r="CH1124" s="39"/>
      <c r="CI1124" s="39"/>
      <c r="CJ1124" s="39"/>
      <c r="CK1124" s="39"/>
      <c r="CL1124" s="39"/>
      <c r="CM1124" s="39"/>
      <c r="CN1124" s="39"/>
      <c r="CO1124" s="39"/>
      <c r="CP1124" s="39"/>
      <c r="CQ1124" s="39"/>
      <c r="CR1124" s="39"/>
      <c r="CS1124" s="39"/>
      <c r="CT1124" s="39"/>
      <c r="CU1124" s="39"/>
      <c r="CV1124" s="39"/>
      <c r="CW1124" s="39"/>
      <c r="CX1124" s="39"/>
      <c r="CY1124" s="39"/>
      <c r="CZ1124" s="39"/>
      <c r="DA1124" s="39"/>
      <c r="DB1124" s="39"/>
      <c r="DC1124" s="39"/>
      <c r="DD1124" s="39"/>
      <c r="DE1124" s="39"/>
      <c r="DF1124" s="39"/>
      <c r="DG1124" s="39"/>
      <c r="DH1124" s="39"/>
      <c r="DI1124" s="39"/>
      <c r="DJ1124" s="39"/>
      <c r="DK1124" s="39"/>
      <c r="DL1124" s="39"/>
      <c r="DM1124" s="39"/>
      <c r="DN1124" s="39"/>
      <c r="DO1124" s="39"/>
      <c r="DP1124" s="39"/>
      <c r="DQ1124" s="39"/>
      <c r="DR1124" s="39"/>
      <c r="DS1124" s="39"/>
      <c r="DT1124" s="39"/>
      <c r="DU1124" s="39"/>
      <c r="DV1124" s="39"/>
      <c r="DW1124" s="39"/>
      <c r="DX1124" s="39"/>
      <c r="DY1124" s="39"/>
      <c r="DZ1124" s="39"/>
      <c r="EA1124" s="39"/>
      <c r="EB1124" s="39"/>
      <c r="EC1124" s="39"/>
      <c r="ED1124" s="39"/>
      <c r="EE1124" s="39"/>
      <c r="EF1124" s="39"/>
      <c r="EG1124" s="39"/>
      <c r="EH1124" s="39"/>
      <c r="EI1124" s="39"/>
      <c r="EJ1124" s="39"/>
      <c r="EK1124" s="39"/>
      <c r="EL1124" s="39"/>
      <c r="EM1124" s="39"/>
      <c r="EN1124" s="39"/>
      <c r="EO1124" s="39"/>
      <c r="EP1124" s="39"/>
      <c r="EQ1124" s="39"/>
      <c r="ER1124" s="39"/>
      <c r="ES1124" s="39"/>
      <c r="ET1124" s="39"/>
      <c r="EU1124" s="39"/>
      <c r="EV1124" s="39"/>
      <c r="EW1124" s="39"/>
      <c r="EX1124" s="39"/>
      <c r="EY1124" s="39"/>
      <c r="EZ1124" s="39"/>
      <c r="FA1124" s="39"/>
      <c r="FB1124" s="39"/>
      <c r="FC1124" s="39"/>
      <c r="FD1124" s="39"/>
      <c r="FE1124" s="39"/>
      <c r="FF1124" s="39"/>
      <c r="FG1124" s="39"/>
      <c r="FH1124" s="39"/>
      <c r="FI1124" s="39"/>
      <c r="FJ1124" s="39"/>
      <c r="FK1124" s="39"/>
      <c r="FL1124" s="39"/>
      <c r="FM1124" s="39"/>
      <c r="FN1124" s="39"/>
      <c r="FO1124" s="39"/>
      <c r="FP1124" s="39"/>
      <c r="FQ1124" s="39"/>
      <c r="FR1124" s="39"/>
      <c r="FS1124" s="39"/>
      <c r="FT1124" s="39"/>
      <c r="FU1124" s="39"/>
      <c r="FV1124" s="39"/>
      <c r="FW1124" s="39"/>
      <c r="FX1124" s="39"/>
      <c r="FY1124" s="39"/>
      <c r="FZ1124" s="39"/>
      <c r="GA1124" s="39"/>
      <c r="GB1124" s="39"/>
      <c r="GC1124" s="39"/>
      <c r="GD1124" s="39"/>
      <c r="GE1124" s="39"/>
      <c r="GF1124" s="39"/>
      <c r="GG1124" s="39"/>
      <c r="GH1124" s="39"/>
      <c r="GI1124" s="39"/>
      <c r="GJ1124" s="39"/>
      <c r="GK1124" s="39"/>
      <c r="GL1124" s="39"/>
      <c r="GM1124" s="39"/>
      <c r="GN1124" s="39"/>
      <c r="GO1124" s="39"/>
      <c r="GP1124" s="39"/>
      <c r="GQ1124" s="39"/>
      <c r="GR1124" s="39"/>
      <c r="GS1124" s="39"/>
      <c r="GT1124" s="39"/>
      <c r="GU1124" s="39"/>
      <c r="GV1124" s="39"/>
      <c r="GW1124" s="39"/>
      <c r="GX1124" s="39"/>
      <c r="GY1124" s="39"/>
      <c r="GZ1124" s="39"/>
      <c r="HA1124" s="39"/>
      <c r="HB1124" s="39"/>
      <c r="HC1124" s="39"/>
      <c r="HD1124" s="39"/>
      <c r="HE1124" s="39"/>
      <c r="HF1124" s="39"/>
      <c r="HG1124" s="39"/>
      <c r="HH1124" s="39"/>
      <c r="HI1124" s="39"/>
      <c r="HJ1124" s="39"/>
      <c r="HK1124" s="39"/>
      <c r="HL1124" s="39"/>
      <c r="HM1124" s="39"/>
      <c r="HN1124" s="39"/>
      <c r="HO1124" s="39"/>
      <c r="HP1124" s="39"/>
      <c r="HQ1124" s="39"/>
      <c r="HR1124" s="39"/>
      <c r="HS1124" s="39"/>
      <c r="HT1124" s="39"/>
      <c r="HU1124" s="39"/>
      <c r="HV1124" s="39"/>
      <c r="HW1124" s="39"/>
      <c r="HX1124" s="39"/>
      <c r="HY1124" s="39"/>
      <c r="HZ1124" s="39"/>
      <c r="IA1124" s="39"/>
      <c r="IB1124" s="44"/>
      <c r="IC1124" s="40"/>
      <c r="ID1124" s="40"/>
      <c r="IE1124" s="40"/>
      <c r="IF1124" s="40"/>
      <c r="IG1124" s="40"/>
      <c r="IH1124" s="40"/>
      <c r="II1124" s="40"/>
      <c r="IJ1124" s="40"/>
      <c r="IK1124" s="40"/>
      <c r="IL1124" s="40"/>
      <c r="IM1124" s="40"/>
      <c r="IN1124" s="40"/>
      <c r="IO1124" s="40"/>
      <c r="IP1124" s="40"/>
      <c r="IQ1124" s="40"/>
      <c r="IR1124" s="40"/>
      <c r="IS1124" s="40"/>
      <c r="IT1124" s="40"/>
      <c r="IU1124" s="40"/>
      <c r="IV1124" s="40"/>
    </row>
    <row r="1125" spans="2:256" s="33" customFormat="1" ht="47.25" x14ac:dyDescent="0.25">
      <c r="B1125" s="177"/>
      <c r="C1125" s="94">
        <v>489</v>
      </c>
      <c r="D1125" s="42" t="s">
        <v>3415</v>
      </c>
      <c r="E1125" s="42" t="s">
        <v>1757</v>
      </c>
      <c r="F1125" s="45" t="s">
        <v>1513</v>
      </c>
      <c r="G1125" s="80" t="s">
        <v>4036</v>
      </c>
      <c r="H1125" s="80" t="s">
        <v>4037</v>
      </c>
      <c r="I1125" s="145">
        <v>25832</v>
      </c>
      <c r="J1125" s="38"/>
      <c r="K1125" s="35" t="s">
        <v>3626</v>
      </c>
      <c r="L1125" s="39"/>
      <c r="M1125" s="39"/>
      <c r="N1125" s="39"/>
      <c r="O1125" s="39"/>
      <c r="P1125" s="39"/>
      <c r="Q1125" s="39"/>
      <c r="R1125" s="39"/>
      <c r="S1125" s="39"/>
      <c r="T1125" s="39"/>
      <c r="U1125" s="39"/>
      <c r="V1125" s="39"/>
      <c r="W1125" s="39"/>
      <c r="X1125" s="39"/>
      <c r="Y1125" s="39"/>
      <c r="Z1125" s="39"/>
      <c r="AA1125" s="39"/>
      <c r="AB1125" s="39"/>
      <c r="AC1125" s="39"/>
      <c r="AD1125" s="39"/>
      <c r="AE1125" s="39"/>
      <c r="AF1125" s="39"/>
      <c r="AG1125" s="39"/>
      <c r="AH1125" s="39"/>
      <c r="AI1125" s="39"/>
      <c r="AJ1125" s="39"/>
      <c r="AK1125" s="39"/>
      <c r="AL1125" s="39"/>
      <c r="AM1125" s="39"/>
      <c r="AN1125" s="39"/>
      <c r="AO1125" s="39"/>
      <c r="AP1125" s="39"/>
      <c r="AQ1125" s="39"/>
      <c r="AR1125" s="39"/>
      <c r="AS1125" s="39"/>
      <c r="AT1125" s="39"/>
      <c r="AU1125" s="39"/>
      <c r="AV1125" s="39"/>
      <c r="AW1125" s="39"/>
      <c r="AX1125" s="39"/>
      <c r="AY1125" s="39"/>
      <c r="AZ1125" s="39"/>
      <c r="BA1125" s="39"/>
      <c r="BB1125" s="39"/>
      <c r="BC1125" s="39"/>
      <c r="BD1125" s="39"/>
      <c r="BE1125" s="39"/>
      <c r="BF1125" s="39"/>
      <c r="BG1125" s="39"/>
      <c r="BH1125" s="39"/>
      <c r="BI1125" s="39"/>
      <c r="BJ1125" s="39"/>
      <c r="BK1125" s="39"/>
      <c r="BL1125" s="39"/>
      <c r="BM1125" s="39"/>
      <c r="BN1125" s="39"/>
      <c r="BO1125" s="39"/>
      <c r="BP1125" s="39"/>
      <c r="BQ1125" s="39"/>
      <c r="BR1125" s="39"/>
      <c r="BS1125" s="39"/>
      <c r="BT1125" s="39"/>
      <c r="BU1125" s="39"/>
      <c r="BV1125" s="39"/>
      <c r="BW1125" s="39"/>
      <c r="BX1125" s="39"/>
      <c r="BY1125" s="39"/>
      <c r="BZ1125" s="39"/>
      <c r="CA1125" s="39"/>
      <c r="CB1125" s="39"/>
      <c r="CC1125" s="39"/>
      <c r="CD1125" s="39"/>
      <c r="CE1125" s="39"/>
      <c r="CF1125" s="39"/>
      <c r="CG1125" s="39"/>
      <c r="CH1125" s="39"/>
      <c r="CI1125" s="39"/>
      <c r="CJ1125" s="39"/>
      <c r="CK1125" s="39"/>
      <c r="CL1125" s="39"/>
      <c r="CM1125" s="39"/>
      <c r="CN1125" s="39"/>
      <c r="CO1125" s="39"/>
      <c r="CP1125" s="39"/>
      <c r="CQ1125" s="39"/>
      <c r="CR1125" s="39"/>
      <c r="CS1125" s="39"/>
      <c r="CT1125" s="39"/>
      <c r="CU1125" s="39"/>
      <c r="CV1125" s="39"/>
      <c r="CW1125" s="39"/>
      <c r="CX1125" s="39"/>
      <c r="CY1125" s="39"/>
      <c r="CZ1125" s="39"/>
      <c r="DA1125" s="39"/>
      <c r="DB1125" s="39"/>
      <c r="DC1125" s="39"/>
      <c r="DD1125" s="39"/>
      <c r="DE1125" s="39"/>
      <c r="DF1125" s="39"/>
      <c r="DG1125" s="39"/>
      <c r="DH1125" s="39"/>
      <c r="DI1125" s="39"/>
      <c r="DJ1125" s="39"/>
      <c r="DK1125" s="39"/>
      <c r="DL1125" s="39"/>
      <c r="DM1125" s="39"/>
      <c r="DN1125" s="39"/>
      <c r="DO1125" s="39"/>
      <c r="DP1125" s="39"/>
      <c r="DQ1125" s="39"/>
      <c r="DR1125" s="39"/>
      <c r="DS1125" s="39"/>
      <c r="DT1125" s="39"/>
      <c r="DU1125" s="39"/>
      <c r="DV1125" s="39"/>
      <c r="DW1125" s="39"/>
      <c r="DX1125" s="39"/>
      <c r="DY1125" s="39"/>
      <c r="DZ1125" s="39"/>
      <c r="EA1125" s="39"/>
      <c r="EB1125" s="39"/>
      <c r="EC1125" s="39"/>
      <c r="ED1125" s="39"/>
      <c r="EE1125" s="39"/>
      <c r="EF1125" s="39"/>
      <c r="EG1125" s="39"/>
      <c r="EH1125" s="39"/>
      <c r="EI1125" s="39"/>
      <c r="EJ1125" s="39"/>
      <c r="EK1125" s="39"/>
      <c r="EL1125" s="39"/>
      <c r="EM1125" s="39"/>
      <c r="EN1125" s="39"/>
      <c r="EO1125" s="39"/>
      <c r="EP1125" s="39"/>
      <c r="EQ1125" s="39"/>
      <c r="ER1125" s="39"/>
      <c r="ES1125" s="39"/>
      <c r="ET1125" s="39"/>
      <c r="EU1125" s="39"/>
      <c r="EV1125" s="39"/>
      <c r="EW1125" s="39"/>
      <c r="EX1125" s="39"/>
      <c r="EY1125" s="39"/>
      <c r="EZ1125" s="39"/>
      <c r="FA1125" s="39"/>
      <c r="FB1125" s="39"/>
      <c r="FC1125" s="39"/>
      <c r="FD1125" s="39"/>
      <c r="FE1125" s="39"/>
      <c r="FF1125" s="39"/>
      <c r="FG1125" s="39"/>
      <c r="FH1125" s="39"/>
      <c r="FI1125" s="39"/>
      <c r="FJ1125" s="39"/>
      <c r="FK1125" s="39"/>
      <c r="FL1125" s="39"/>
      <c r="FM1125" s="39"/>
      <c r="FN1125" s="39"/>
      <c r="FO1125" s="39"/>
      <c r="FP1125" s="39"/>
      <c r="FQ1125" s="39"/>
      <c r="FR1125" s="39"/>
      <c r="FS1125" s="39"/>
      <c r="FT1125" s="39"/>
      <c r="FU1125" s="39"/>
      <c r="FV1125" s="39"/>
      <c r="FW1125" s="39"/>
      <c r="FX1125" s="39"/>
      <c r="FY1125" s="39"/>
      <c r="FZ1125" s="39"/>
      <c r="GA1125" s="39"/>
      <c r="GB1125" s="39"/>
      <c r="GC1125" s="39"/>
      <c r="GD1125" s="39"/>
      <c r="GE1125" s="39"/>
      <c r="GF1125" s="39"/>
      <c r="GG1125" s="39"/>
      <c r="GH1125" s="39"/>
      <c r="GI1125" s="39"/>
      <c r="GJ1125" s="39"/>
      <c r="GK1125" s="39"/>
      <c r="GL1125" s="39"/>
      <c r="GM1125" s="39"/>
      <c r="GN1125" s="39"/>
      <c r="GO1125" s="39"/>
      <c r="GP1125" s="39"/>
      <c r="GQ1125" s="39"/>
      <c r="GR1125" s="39"/>
      <c r="GS1125" s="39"/>
      <c r="GT1125" s="39"/>
      <c r="GU1125" s="39"/>
      <c r="GV1125" s="39"/>
      <c r="GW1125" s="39"/>
      <c r="GX1125" s="39"/>
      <c r="GY1125" s="39"/>
      <c r="GZ1125" s="39"/>
      <c r="HA1125" s="39"/>
      <c r="HB1125" s="39"/>
      <c r="HC1125" s="39"/>
      <c r="HD1125" s="39"/>
      <c r="HE1125" s="39"/>
      <c r="HF1125" s="39"/>
      <c r="HG1125" s="39"/>
      <c r="HH1125" s="39"/>
      <c r="HI1125" s="39"/>
      <c r="HJ1125" s="39"/>
      <c r="HK1125" s="39"/>
      <c r="HL1125" s="39"/>
      <c r="HM1125" s="39"/>
      <c r="HN1125" s="39"/>
      <c r="HO1125" s="39"/>
      <c r="HP1125" s="39"/>
      <c r="HQ1125" s="39"/>
      <c r="HR1125" s="39"/>
      <c r="HS1125" s="39"/>
      <c r="HT1125" s="39"/>
      <c r="HU1125" s="39"/>
      <c r="HV1125" s="39"/>
      <c r="HW1125" s="39"/>
      <c r="HX1125" s="39"/>
      <c r="HY1125" s="39"/>
      <c r="HZ1125" s="39"/>
      <c r="IA1125" s="39"/>
      <c r="IB1125" s="44"/>
      <c r="IC1125" s="40"/>
      <c r="ID1125" s="40"/>
      <c r="IE1125" s="40"/>
      <c r="IF1125" s="40"/>
      <c r="IG1125" s="40"/>
      <c r="IH1125" s="40"/>
      <c r="II1125" s="40"/>
      <c r="IJ1125" s="40"/>
      <c r="IK1125" s="40"/>
      <c r="IL1125" s="40"/>
      <c r="IM1125" s="40"/>
      <c r="IN1125" s="40"/>
      <c r="IO1125" s="40"/>
      <c r="IP1125" s="40"/>
      <c r="IQ1125" s="40"/>
      <c r="IR1125" s="40"/>
      <c r="IS1125" s="40"/>
      <c r="IT1125" s="40"/>
      <c r="IU1125" s="40"/>
      <c r="IV1125" s="40"/>
    </row>
    <row r="1126" spans="2:256" s="33" customFormat="1" ht="47.25" x14ac:dyDescent="0.25">
      <c r="B1126" s="177"/>
      <c r="C1126" s="94">
        <v>490</v>
      </c>
      <c r="D1126" s="80" t="s">
        <v>3299</v>
      </c>
      <c r="E1126" s="42" t="s">
        <v>1757</v>
      </c>
      <c r="F1126" s="45" t="s">
        <v>1514</v>
      </c>
      <c r="G1126" s="80" t="s">
        <v>4038</v>
      </c>
      <c r="H1126" s="112" t="s">
        <v>871</v>
      </c>
      <c r="I1126" s="145">
        <v>75800</v>
      </c>
      <c r="J1126" s="38"/>
      <c r="K1126" s="35" t="s">
        <v>3627</v>
      </c>
      <c r="L1126" s="39"/>
      <c r="M1126" s="39"/>
      <c r="N1126" s="39"/>
      <c r="O1126" s="39"/>
      <c r="P1126" s="39"/>
      <c r="Q1126" s="39"/>
      <c r="R1126" s="39"/>
      <c r="S1126" s="39"/>
      <c r="T1126" s="39"/>
      <c r="U1126" s="39"/>
      <c r="V1126" s="39"/>
      <c r="W1126" s="39"/>
      <c r="X1126" s="39"/>
      <c r="Y1126" s="39"/>
      <c r="Z1126" s="39"/>
      <c r="AA1126" s="39"/>
      <c r="AB1126" s="39"/>
      <c r="AC1126" s="39"/>
      <c r="AD1126" s="39"/>
      <c r="AE1126" s="39"/>
      <c r="AF1126" s="39"/>
      <c r="AG1126" s="39"/>
      <c r="AH1126" s="39"/>
      <c r="AI1126" s="39"/>
      <c r="AJ1126" s="39"/>
      <c r="AK1126" s="39"/>
      <c r="AL1126" s="39"/>
      <c r="AM1126" s="39"/>
      <c r="AN1126" s="39"/>
      <c r="AO1126" s="39"/>
      <c r="AP1126" s="39"/>
      <c r="AQ1126" s="39"/>
      <c r="AR1126" s="39"/>
      <c r="AS1126" s="39"/>
      <c r="AT1126" s="39"/>
      <c r="AU1126" s="39"/>
      <c r="AV1126" s="39"/>
      <c r="AW1126" s="39"/>
      <c r="AX1126" s="39"/>
      <c r="AY1126" s="39"/>
      <c r="AZ1126" s="39"/>
      <c r="BA1126" s="39"/>
      <c r="BB1126" s="39"/>
      <c r="BC1126" s="39"/>
      <c r="BD1126" s="39"/>
      <c r="BE1126" s="39"/>
      <c r="BF1126" s="39"/>
      <c r="BG1126" s="39"/>
      <c r="BH1126" s="39"/>
      <c r="BI1126" s="39"/>
      <c r="BJ1126" s="39"/>
      <c r="BK1126" s="39"/>
      <c r="BL1126" s="39"/>
      <c r="BM1126" s="39"/>
      <c r="BN1126" s="39"/>
      <c r="BO1126" s="39"/>
      <c r="BP1126" s="39"/>
      <c r="BQ1126" s="39"/>
      <c r="BR1126" s="39"/>
      <c r="BS1126" s="39"/>
      <c r="BT1126" s="39"/>
      <c r="BU1126" s="39"/>
      <c r="BV1126" s="39"/>
      <c r="BW1126" s="39"/>
      <c r="BX1126" s="39"/>
      <c r="BY1126" s="39"/>
      <c r="BZ1126" s="39"/>
      <c r="CA1126" s="39"/>
      <c r="CB1126" s="39"/>
      <c r="CC1126" s="39"/>
      <c r="CD1126" s="39"/>
      <c r="CE1126" s="39"/>
      <c r="CF1126" s="39"/>
      <c r="CG1126" s="39"/>
      <c r="CH1126" s="39"/>
      <c r="CI1126" s="39"/>
      <c r="CJ1126" s="39"/>
      <c r="CK1126" s="39"/>
      <c r="CL1126" s="39"/>
      <c r="CM1126" s="39"/>
      <c r="CN1126" s="39"/>
      <c r="CO1126" s="39"/>
      <c r="CP1126" s="39"/>
      <c r="CQ1126" s="39"/>
      <c r="CR1126" s="39"/>
      <c r="CS1126" s="39"/>
      <c r="CT1126" s="39"/>
      <c r="CU1126" s="39"/>
      <c r="CV1126" s="39"/>
      <c r="CW1126" s="39"/>
      <c r="CX1126" s="39"/>
      <c r="CY1126" s="39"/>
      <c r="CZ1126" s="39"/>
      <c r="DA1126" s="39"/>
      <c r="DB1126" s="39"/>
      <c r="DC1126" s="39"/>
      <c r="DD1126" s="39"/>
      <c r="DE1126" s="39"/>
      <c r="DF1126" s="39"/>
      <c r="DG1126" s="39"/>
      <c r="DH1126" s="39"/>
      <c r="DI1126" s="39"/>
      <c r="DJ1126" s="39"/>
      <c r="DK1126" s="39"/>
      <c r="DL1126" s="39"/>
      <c r="DM1126" s="39"/>
      <c r="DN1126" s="39"/>
      <c r="DO1126" s="39"/>
      <c r="DP1126" s="39"/>
      <c r="DQ1126" s="39"/>
      <c r="DR1126" s="39"/>
      <c r="DS1126" s="39"/>
      <c r="DT1126" s="39"/>
      <c r="DU1126" s="39"/>
      <c r="DV1126" s="39"/>
      <c r="DW1126" s="39"/>
      <c r="DX1126" s="39"/>
      <c r="DY1126" s="39"/>
      <c r="DZ1126" s="39"/>
      <c r="EA1126" s="39"/>
      <c r="EB1126" s="39"/>
      <c r="EC1126" s="39"/>
      <c r="ED1126" s="39"/>
      <c r="EE1126" s="39"/>
      <c r="EF1126" s="39"/>
      <c r="EG1126" s="39"/>
      <c r="EH1126" s="39"/>
      <c r="EI1126" s="39"/>
      <c r="EJ1126" s="39"/>
      <c r="EK1126" s="39"/>
      <c r="EL1126" s="39"/>
      <c r="EM1126" s="39"/>
      <c r="EN1126" s="39"/>
      <c r="EO1126" s="39"/>
      <c r="EP1126" s="39"/>
      <c r="EQ1126" s="39"/>
      <c r="ER1126" s="39"/>
      <c r="ES1126" s="39"/>
      <c r="ET1126" s="39"/>
      <c r="EU1126" s="39"/>
      <c r="EV1126" s="39"/>
      <c r="EW1126" s="39"/>
      <c r="EX1126" s="39"/>
      <c r="EY1126" s="39"/>
      <c r="EZ1126" s="39"/>
      <c r="FA1126" s="39"/>
      <c r="FB1126" s="39"/>
      <c r="FC1126" s="39"/>
      <c r="FD1126" s="39"/>
      <c r="FE1126" s="39"/>
      <c r="FF1126" s="39"/>
      <c r="FG1126" s="39"/>
      <c r="FH1126" s="39"/>
      <c r="FI1126" s="39"/>
      <c r="FJ1126" s="39"/>
      <c r="FK1126" s="39"/>
      <c r="FL1126" s="39"/>
      <c r="FM1126" s="39"/>
      <c r="FN1126" s="39"/>
      <c r="FO1126" s="39"/>
      <c r="FP1126" s="39"/>
      <c r="FQ1126" s="39"/>
      <c r="FR1126" s="39"/>
      <c r="FS1126" s="39"/>
      <c r="FT1126" s="39"/>
      <c r="FU1126" s="39"/>
      <c r="FV1126" s="39"/>
      <c r="FW1126" s="39"/>
      <c r="FX1126" s="39"/>
      <c r="FY1126" s="39"/>
      <c r="FZ1126" s="39"/>
      <c r="GA1126" s="39"/>
      <c r="GB1126" s="39"/>
      <c r="GC1126" s="39"/>
      <c r="GD1126" s="39"/>
      <c r="GE1126" s="39"/>
      <c r="GF1126" s="39"/>
      <c r="GG1126" s="39"/>
      <c r="GH1126" s="39"/>
      <c r="GI1126" s="39"/>
      <c r="GJ1126" s="39"/>
      <c r="GK1126" s="39"/>
      <c r="GL1126" s="39"/>
      <c r="GM1126" s="39"/>
      <c r="GN1126" s="39"/>
      <c r="GO1126" s="39"/>
      <c r="GP1126" s="39"/>
      <c r="GQ1126" s="39"/>
      <c r="GR1126" s="39"/>
      <c r="GS1126" s="39"/>
      <c r="GT1126" s="39"/>
      <c r="GU1126" s="39"/>
      <c r="GV1126" s="39"/>
      <c r="GW1126" s="39"/>
      <c r="GX1126" s="39"/>
      <c r="GY1126" s="39"/>
      <c r="GZ1126" s="39"/>
      <c r="HA1126" s="39"/>
      <c r="HB1126" s="39"/>
      <c r="HC1126" s="39"/>
      <c r="HD1126" s="39"/>
      <c r="HE1126" s="39"/>
      <c r="HF1126" s="39"/>
      <c r="HG1126" s="39"/>
      <c r="HH1126" s="39"/>
      <c r="HI1126" s="39"/>
      <c r="HJ1126" s="39"/>
      <c r="HK1126" s="39"/>
      <c r="HL1126" s="39"/>
      <c r="HM1126" s="39"/>
      <c r="HN1126" s="39"/>
      <c r="HO1126" s="39"/>
      <c r="HP1126" s="39"/>
      <c r="HQ1126" s="39"/>
      <c r="HR1126" s="39"/>
      <c r="HS1126" s="39"/>
      <c r="HT1126" s="39"/>
      <c r="HU1126" s="39"/>
      <c r="HV1126" s="39"/>
      <c r="HW1126" s="39"/>
      <c r="HX1126" s="39"/>
      <c r="HY1126" s="39"/>
      <c r="HZ1126" s="39"/>
      <c r="IA1126" s="39"/>
      <c r="IB1126" s="44"/>
      <c r="IC1126" s="40"/>
      <c r="ID1126" s="40"/>
      <c r="IE1126" s="40"/>
      <c r="IF1126" s="40"/>
      <c r="IG1126" s="40"/>
      <c r="IH1126" s="40"/>
      <c r="II1126" s="40"/>
      <c r="IJ1126" s="40"/>
      <c r="IK1126" s="40"/>
      <c r="IL1126" s="40"/>
      <c r="IM1126" s="40"/>
      <c r="IN1126" s="40"/>
      <c r="IO1126" s="40"/>
      <c r="IP1126" s="40"/>
      <c r="IQ1126" s="40"/>
      <c r="IR1126" s="40"/>
      <c r="IS1126" s="40"/>
      <c r="IT1126" s="40"/>
      <c r="IU1126" s="40"/>
      <c r="IV1126" s="40"/>
    </row>
    <row r="1127" spans="2:256" s="33" customFormat="1" ht="47.25" x14ac:dyDescent="0.25">
      <c r="B1127" s="177"/>
      <c r="C1127" s="94">
        <v>491</v>
      </c>
      <c r="D1127" s="42" t="s">
        <v>3415</v>
      </c>
      <c r="E1127" s="42" t="s">
        <v>1757</v>
      </c>
      <c r="F1127" s="45" t="s">
        <v>1515</v>
      </c>
      <c r="G1127" s="80" t="s">
        <v>4039</v>
      </c>
      <c r="H1127" s="80" t="s">
        <v>4040</v>
      </c>
      <c r="I1127" s="145">
        <v>32800</v>
      </c>
      <c r="J1127" s="38"/>
      <c r="K1127" s="35" t="s">
        <v>3628</v>
      </c>
      <c r="L1127" s="39"/>
      <c r="M1127" s="39"/>
      <c r="N1127" s="39"/>
      <c r="O1127" s="39"/>
      <c r="P1127" s="39"/>
      <c r="Q1127" s="39"/>
      <c r="R1127" s="39"/>
      <c r="S1127" s="39"/>
      <c r="T1127" s="39"/>
      <c r="U1127" s="39"/>
      <c r="V1127" s="39"/>
      <c r="W1127" s="39"/>
      <c r="X1127" s="39"/>
      <c r="Y1127" s="39"/>
      <c r="Z1127" s="39"/>
      <c r="AA1127" s="39"/>
      <c r="AB1127" s="39"/>
      <c r="AC1127" s="39"/>
      <c r="AD1127" s="39"/>
      <c r="AE1127" s="39"/>
      <c r="AF1127" s="39"/>
      <c r="AG1127" s="39"/>
      <c r="AH1127" s="39"/>
      <c r="AI1127" s="39"/>
      <c r="AJ1127" s="39"/>
      <c r="AK1127" s="39"/>
      <c r="AL1127" s="39"/>
      <c r="AM1127" s="39"/>
      <c r="AN1127" s="39"/>
      <c r="AO1127" s="39"/>
      <c r="AP1127" s="39"/>
      <c r="AQ1127" s="39"/>
      <c r="AR1127" s="39"/>
      <c r="AS1127" s="39"/>
      <c r="AT1127" s="39"/>
      <c r="AU1127" s="39"/>
      <c r="AV1127" s="39"/>
      <c r="AW1127" s="39"/>
      <c r="AX1127" s="39"/>
      <c r="AY1127" s="39"/>
      <c r="AZ1127" s="39"/>
      <c r="BA1127" s="39"/>
      <c r="BB1127" s="39"/>
      <c r="BC1127" s="39"/>
      <c r="BD1127" s="39"/>
      <c r="BE1127" s="39"/>
      <c r="BF1127" s="39"/>
      <c r="BG1127" s="39"/>
      <c r="BH1127" s="39"/>
      <c r="BI1127" s="39"/>
      <c r="BJ1127" s="39"/>
      <c r="BK1127" s="39"/>
      <c r="BL1127" s="39"/>
      <c r="BM1127" s="39"/>
      <c r="BN1127" s="39"/>
      <c r="BO1127" s="39"/>
      <c r="BP1127" s="39"/>
      <c r="BQ1127" s="39"/>
      <c r="BR1127" s="39"/>
      <c r="BS1127" s="39"/>
      <c r="BT1127" s="39"/>
      <c r="BU1127" s="39"/>
      <c r="BV1127" s="39"/>
      <c r="BW1127" s="39"/>
      <c r="BX1127" s="39"/>
      <c r="BY1127" s="39"/>
      <c r="BZ1127" s="39"/>
      <c r="CA1127" s="39"/>
      <c r="CB1127" s="39"/>
      <c r="CC1127" s="39"/>
      <c r="CD1127" s="39"/>
      <c r="CE1127" s="39"/>
      <c r="CF1127" s="39"/>
      <c r="CG1127" s="39"/>
      <c r="CH1127" s="39"/>
      <c r="CI1127" s="39"/>
      <c r="CJ1127" s="39"/>
      <c r="CK1127" s="39"/>
      <c r="CL1127" s="39"/>
      <c r="CM1127" s="39"/>
      <c r="CN1127" s="39"/>
      <c r="CO1127" s="39"/>
      <c r="CP1127" s="39"/>
      <c r="CQ1127" s="39"/>
      <c r="CR1127" s="39"/>
      <c r="CS1127" s="39"/>
      <c r="CT1127" s="39"/>
      <c r="CU1127" s="39"/>
      <c r="CV1127" s="39"/>
      <c r="CW1127" s="39"/>
      <c r="CX1127" s="39"/>
      <c r="CY1127" s="39"/>
      <c r="CZ1127" s="39"/>
      <c r="DA1127" s="39"/>
      <c r="DB1127" s="39"/>
      <c r="DC1127" s="39"/>
      <c r="DD1127" s="39"/>
      <c r="DE1127" s="39"/>
      <c r="DF1127" s="39"/>
      <c r="DG1127" s="39"/>
      <c r="DH1127" s="39"/>
      <c r="DI1127" s="39"/>
      <c r="DJ1127" s="39"/>
      <c r="DK1127" s="39"/>
      <c r="DL1127" s="39"/>
      <c r="DM1127" s="39"/>
      <c r="DN1127" s="39"/>
      <c r="DO1127" s="39"/>
      <c r="DP1127" s="39"/>
      <c r="DQ1127" s="39"/>
      <c r="DR1127" s="39"/>
      <c r="DS1127" s="39"/>
      <c r="DT1127" s="39"/>
      <c r="DU1127" s="39"/>
      <c r="DV1127" s="39"/>
      <c r="DW1127" s="39"/>
      <c r="DX1127" s="39"/>
      <c r="DY1127" s="39"/>
      <c r="DZ1127" s="39"/>
      <c r="EA1127" s="39"/>
      <c r="EB1127" s="39"/>
      <c r="EC1127" s="39"/>
      <c r="ED1127" s="39"/>
      <c r="EE1127" s="39"/>
      <c r="EF1127" s="39"/>
      <c r="EG1127" s="39"/>
      <c r="EH1127" s="39"/>
      <c r="EI1127" s="39"/>
      <c r="EJ1127" s="39"/>
      <c r="EK1127" s="39"/>
      <c r="EL1127" s="39"/>
      <c r="EM1127" s="39"/>
      <c r="EN1127" s="39"/>
      <c r="EO1127" s="39"/>
      <c r="EP1127" s="39"/>
      <c r="EQ1127" s="39"/>
      <c r="ER1127" s="39"/>
      <c r="ES1127" s="39"/>
      <c r="ET1127" s="39"/>
      <c r="EU1127" s="39"/>
      <c r="EV1127" s="39"/>
      <c r="EW1127" s="39"/>
      <c r="EX1127" s="39"/>
      <c r="EY1127" s="39"/>
      <c r="EZ1127" s="39"/>
      <c r="FA1127" s="39"/>
      <c r="FB1127" s="39"/>
      <c r="FC1127" s="39"/>
      <c r="FD1127" s="39"/>
      <c r="FE1127" s="39"/>
      <c r="FF1127" s="39"/>
      <c r="FG1127" s="39"/>
      <c r="FH1127" s="39"/>
      <c r="FI1127" s="39"/>
      <c r="FJ1127" s="39"/>
      <c r="FK1127" s="39"/>
      <c r="FL1127" s="39"/>
      <c r="FM1127" s="39"/>
      <c r="FN1127" s="39"/>
      <c r="FO1127" s="39"/>
      <c r="FP1127" s="39"/>
      <c r="FQ1127" s="39"/>
      <c r="FR1127" s="39"/>
      <c r="FS1127" s="39"/>
      <c r="FT1127" s="39"/>
      <c r="FU1127" s="39"/>
      <c r="FV1127" s="39"/>
      <c r="FW1127" s="39"/>
      <c r="FX1127" s="39"/>
      <c r="FY1127" s="39"/>
      <c r="FZ1127" s="39"/>
      <c r="GA1127" s="39"/>
      <c r="GB1127" s="39"/>
      <c r="GC1127" s="39"/>
      <c r="GD1127" s="39"/>
      <c r="GE1127" s="39"/>
      <c r="GF1127" s="39"/>
      <c r="GG1127" s="39"/>
      <c r="GH1127" s="39"/>
      <c r="GI1127" s="39"/>
      <c r="GJ1127" s="39"/>
      <c r="GK1127" s="39"/>
      <c r="GL1127" s="39"/>
      <c r="GM1127" s="39"/>
      <c r="GN1127" s="39"/>
      <c r="GO1127" s="39"/>
      <c r="GP1127" s="39"/>
      <c r="GQ1127" s="39"/>
      <c r="GR1127" s="39"/>
      <c r="GS1127" s="39"/>
      <c r="GT1127" s="39"/>
      <c r="GU1127" s="39"/>
      <c r="GV1127" s="39"/>
      <c r="GW1127" s="39"/>
      <c r="GX1127" s="39"/>
      <c r="GY1127" s="39"/>
      <c r="GZ1127" s="39"/>
      <c r="HA1127" s="39"/>
      <c r="HB1127" s="39"/>
      <c r="HC1127" s="39"/>
      <c r="HD1127" s="39"/>
      <c r="HE1127" s="39"/>
      <c r="HF1127" s="39"/>
      <c r="HG1127" s="39"/>
      <c r="HH1127" s="39"/>
      <c r="HI1127" s="39"/>
      <c r="HJ1127" s="39"/>
      <c r="HK1127" s="39"/>
      <c r="HL1127" s="39"/>
      <c r="HM1127" s="39"/>
      <c r="HN1127" s="39"/>
      <c r="HO1127" s="39"/>
      <c r="HP1127" s="39"/>
      <c r="HQ1127" s="39"/>
      <c r="HR1127" s="39"/>
      <c r="HS1127" s="39"/>
      <c r="HT1127" s="39"/>
      <c r="HU1127" s="39"/>
      <c r="HV1127" s="39"/>
      <c r="HW1127" s="39"/>
      <c r="HX1127" s="39"/>
      <c r="HY1127" s="39"/>
      <c r="HZ1127" s="39"/>
      <c r="IA1127" s="39"/>
      <c r="IB1127" s="44"/>
      <c r="IC1127" s="40"/>
      <c r="ID1127" s="40"/>
      <c r="IE1127" s="40"/>
      <c r="IF1127" s="40"/>
      <c r="IG1127" s="40"/>
      <c r="IH1127" s="40"/>
      <c r="II1127" s="40"/>
      <c r="IJ1127" s="40"/>
      <c r="IK1127" s="40"/>
      <c r="IL1127" s="40"/>
      <c r="IM1127" s="40"/>
      <c r="IN1127" s="40"/>
      <c r="IO1127" s="40"/>
      <c r="IP1127" s="40"/>
      <c r="IQ1127" s="40"/>
      <c r="IR1127" s="40"/>
      <c r="IS1127" s="40"/>
      <c r="IT1127" s="40"/>
      <c r="IU1127" s="40"/>
      <c r="IV1127" s="40"/>
    </row>
    <row r="1128" spans="2:256" s="33" customFormat="1" ht="47.25" x14ac:dyDescent="0.25">
      <c r="B1128" s="177"/>
      <c r="C1128" s="94">
        <v>492</v>
      </c>
      <c r="D1128" s="42" t="s">
        <v>3415</v>
      </c>
      <c r="E1128" s="42" t="s">
        <v>1757</v>
      </c>
      <c r="F1128" s="45" t="s">
        <v>1516</v>
      </c>
      <c r="G1128" s="80" t="s">
        <v>4041</v>
      </c>
      <c r="H1128" s="80" t="s">
        <v>871</v>
      </c>
      <c r="I1128" s="145">
        <v>172144</v>
      </c>
      <c r="J1128" s="38"/>
      <c r="K1128" s="35" t="s">
        <v>3629</v>
      </c>
      <c r="L1128" s="39"/>
      <c r="M1128" s="39"/>
      <c r="N1128" s="39"/>
      <c r="O1128" s="39"/>
      <c r="P1128" s="39"/>
      <c r="Q1128" s="39"/>
      <c r="R1128" s="39"/>
      <c r="S1128" s="39"/>
      <c r="T1128" s="39"/>
      <c r="U1128" s="39"/>
      <c r="V1128" s="39"/>
      <c r="W1128" s="39"/>
      <c r="X1128" s="39"/>
      <c r="Y1128" s="39"/>
      <c r="Z1128" s="39"/>
      <c r="AA1128" s="39"/>
      <c r="AB1128" s="39"/>
      <c r="AC1128" s="39"/>
      <c r="AD1128" s="39"/>
      <c r="AE1128" s="39"/>
      <c r="AF1128" s="39"/>
      <c r="AG1128" s="39"/>
      <c r="AH1128" s="39"/>
      <c r="AI1128" s="39"/>
      <c r="AJ1128" s="39"/>
      <c r="AK1128" s="39"/>
      <c r="AL1128" s="39"/>
      <c r="AM1128" s="39"/>
      <c r="AN1128" s="39"/>
      <c r="AO1128" s="39"/>
      <c r="AP1128" s="39"/>
      <c r="AQ1128" s="39"/>
      <c r="AR1128" s="39"/>
      <c r="AS1128" s="39"/>
      <c r="AT1128" s="39"/>
      <c r="AU1128" s="39"/>
      <c r="AV1128" s="39"/>
      <c r="AW1128" s="39"/>
      <c r="AX1128" s="39"/>
      <c r="AY1128" s="39"/>
      <c r="AZ1128" s="39"/>
      <c r="BA1128" s="39"/>
      <c r="BB1128" s="39"/>
      <c r="BC1128" s="39"/>
      <c r="BD1128" s="39"/>
      <c r="BE1128" s="39"/>
      <c r="BF1128" s="39"/>
      <c r="BG1128" s="39"/>
      <c r="BH1128" s="39"/>
      <c r="BI1128" s="39"/>
      <c r="BJ1128" s="39"/>
      <c r="BK1128" s="39"/>
      <c r="BL1128" s="39"/>
      <c r="BM1128" s="39"/>
      <c r="BN1128" s="39"/>
      <c r="BO1128" s="39"/>
      <c r="BP1128" s="39"/>
      <c r="BQ1128" s="39"/>
      <c r="BR1128" s="39"/>
      <c r="BS1128" s="39"/>
      <c r="BT1128" s="39"/>
      <c r="BU1128" s="39"/>
      <c r="BV1128" s="39"/>
      <c r="BW1128" s="39"/>
      <c r="BX1128" s="39"/>
      <c r="BY1128" s="39"/>
      <c r="BZ1128" s="39"/>
      <c r="CA1128" s="39"/>
      <c r="CB1128" s="39"/>
      <c r="CC1128" s="39"/>
      <c r="CD1128" s="39"/>
      <c r="CE1128" s="39"/>
      <c r="CF1128" s="39"/>
      <c r="CG1128" s="39"/>
      <c r="CH1128" s="39"/>
      <c r="CI1128" s="39"/>
      <c r="CJ1128" s="39"/>
      <c r="CK1128" s="39"/>
      <c r="CL1128" s="39"/>
      <c r="CM1128" s="39"/>
      <c r="CN1128" s="39"/>
      <c r="CO1128" s="39"/>
      <c r="CP1128" s="39"/>
      <c r="CQ1128" s="39"/>
      <c r="CR1128" s="39"/>
      <c r="CS1128" s="39"/>
      <c r="CT1128" s="39"/>
      <c r="CU1128" s="39"/>
      <c r="CV1128" s="39"/>
      <c r="CW1128" s="39"/>
      <c r="CX1128" s="39"/>
      <c r="CY1128" s="39"/>
      <c r="CZ1128" s="39"/>
      <c r="DA1128" s="39"/>
      <c r="DB1128" s="39"/>
      <c r="DC1128" s="39"/>
      <c r="DD1128" s="39"/>
      <c r="DE1128" s="39"/>
      <c r="DF1128" s="39"/>
      <c r="DG1128" s="39"/>
      <c r="DH1128" s="39"/>
      <c r="DI1128" s="39"/>
      <c r="DJ1128" s="39"/>
      <c r="DK1128" s="39"/>
      <c r="DL1128" s="39"/>
      <c r="DM1128" s="39"/>
      <c r="DN1128" s="39"/>
      <c r="DO1128" s="39"/>
      <c r="DP1128" s="39"/>
      <c r="DQ1128" s="39"/>
      <c r="DR1128" s="39"/>
      <c r="DS1128" s="39"/>
      <c r="DT1128" s="39"/>
      <c r="DU1128" s="39"/>
      <c r="DV1128" s="39"/>
      <c r="DW1128" s="39"/>
      <c r="DX1128" s="39"/>
      <c r="DY1128" s="39"/>
      <c r="DZ1128" s="39"/>
      <c r="EA1128" s="39"/>
      <c r="EB1128" s="39"/>
      <c r="EC1128" s="39"/>
      <c r="ED1128" s="39"/>
      <c r="EE1128" s="39"/>
      <c r="EF1128" s="39"/>
      <c r="EG1128" s="39"/>
      <c r="EH1128" s="39"/>
      <c r="EI1128" s="39"/>
      <c r="EJ1128" s="39"/>
      <c r="EK1128" s="39"/>
      <c r="EL1128" s="39"/>
      <c r="EM1128" s="39"/>
      <c r="EN1128" s="39"/>
      <c r="EO1128" s="39"/>
      <c r="EP1128" s="39"/>
      <c r="EQ1128" s="39"/>
      <c r="ER1128" s="39"/>
      <c r="ES1128" s="39"/>
      <c r="ET1128" s="39"/>
      <c r="EU1128" s="39"/>
      <c r="EV1128" s="39"/>
      <c r="EW1128" s="39"/>
      <c r="EX1128" s="39"/>
      <c r="EY1128" s="39"/>
      <c r="EZ1128" s="39"/>
      <c r="FA1128" s="39"/>
      <c r="FB1128" s="39"/>
      <c r="FC1128" s="39"/>
      <c r="FD1128" s="39"/>
      <c r="FE1128" s="39"/>
      <c r="FF1128" s="39"/>
      <c r="FG1128" s="39"/>
      <c r="FH1128" s="39"/>
      <c r="FI1128" s="39"/>
      <c r="FJ1128" s="39"/>
      <c r="FK1128" s="39"/>
      <c r="FL1128" s="39"/>
      <c r="FM1128" s="39"/>
      <c r="FN1128" s="39"/>
      <c r="FO1128" s="39"/>
      <c r="FP1128" s="39"/>
      <c r="FQ1128" s="39"/>
      <c r="FR1128" s="39"/>
      <c r="FS1128" s="39"/>
      <c r="FT1128" s="39"/>
      <c r="FU1128" s="39"/>
      <c r="FV1128" s="39"/>
      <c r="FW1128" s="39"/>
      <c r="FX1128" s="39"/>
      <c r="FY1128" s="39"/>
      <c r="FZ1128" s="39"/>
      <c r="GA1128" s="39"/>
      <c r="GB1128" s="39"/>
      <c r="GC1128" s="39"/>
      <c r="GD1128" s="39"/>
      <c r="GE1128" s="39"/>
      <c r="GF1128" s="39"/>
      <c r="GG1128" s="39"/>
      <c r="GH1128" s="39"/>
      <c r="GI1128" s="39"/>
      <c r="GJ1128" s="39"/>
      <c r="GK1128" s="39"/>
      <c r="GL1128" s="39"/>
      <c r="GM1128" s="39"/>
      <c r="GN1128" s="39"/>
      <c r="GO1128" s="39"/>
      <c r="GP1128" s="39"/>
      <c r="GQ1128" s="39"/>
      <c r="GR1128" s="39"/>
      <c r="GS1128" s="39"/>
      <c r="GT1128" s="39"/>
      <c r="GU1128" s="39"/>
      <c r="GV1128" s="39"/>
      <c r="GW1128" s="39"/>
      <c r="GX1128" s="39"/>
      <c r="GY1128" s="39"/>
      <c r="GZ1128" s="39"/>
      <c r="HA1128" s="39"/>
      <c r="HB1128" s="39"/>
      <c r="HC1128" s="39"/>
      <c r="HD1128" s="39"/>
      <c r="HE1128" s="39"/>
      <c r="HF1128" s="39"/>
      <c r="HG1128" s="39"/>
      <c r="HH1128" s="39"/>
      <c r="HI1128" s="39"/>
      <c r="HJ1128" s="39"/>
      <c r="HK1128" s="39"/>
      <c r="HL1128" s="39"/>
      <c r="HM1128" s="39"/>
      <c r="HN1128" s="39"/>
      <c r="HO1128" s="39"/>
      <c r="HP1128" s="39"/>
      <c r="HQ1128" s="39"/>
      <c r="HR1128" s="39"/>
      <c r="HS1128" s="39"/>
      <c r="HT1128" s="39"/>
      <c r="HU1128" s="39"/>
      <c r="HV1128" s="39"/>
      <c r="HW1128" s="39"/>
      <c r="HX1128" s="39"/>
      <c r="HY1128" s="39"/>
      <c r="HZ1128" s="39"/>
      <c r="IA1128" s="39"/>
      <c r="IB1128" s="44"/>
      <c r="IC1128" s="40"/>
      <c r="ID1128" s="40"/>
      <c r="IE1128" s="40"/>
      <c r="IF1128" s="40"/>
      <c r="IG1128" s="40"/>
      <c r="IH1128" s="40"/>
      <c r="II1128" s="40"/>
      <c r="IJ1128" s="40"/>
      <c r="IK1128" s="40"/>
      <c r="IL1128" s="40"/>
      <c r="IM1128" s="40"/>
      <c r="IN1128" s="40"/>
      <c r="IO1128" s="40"/>
      <c r="IP1128" s="40"/>
      <c r="IQ1128" s="40"/>
      <c r="IR1128" s="40"/>
      <c r="IS1128" s="40"/>
      <c r="IT1128" s="40"/>
      <c r="IU1128" s="40"/>
      <c r="IV1128" s="40"/>
    </row>
    <row r="1129" spans="2:256" s="33" customFormat="1" ht="63" x14ac:dyDescent="0.25">
      <c r="B1129" s="177"/>
      <c r="C1129" s="94">
        <v>493</v>
      </c>
      <c r="D1129" s="80" t="s">
        <v>3300</v>
      </c>
      <c r="E1129" s="42" t="s">
        <v>1757</v>
      </c>
      <c r="F1129" s="45" t="s">
        <v>1517</v>
      </c>
      <c r="G1129" s="80" t="s">
        <v>4042</v>
      </c>
      <c r="H1129" s="112" t="s">
        <v>871</v>
      </c>
      <c r="I1129" s="145">
        <v>257500</v>
      </c>
      <c r="J1129" s="38"/>
      <c r="K1129" s="35" t="s">
        <v>2098</v>
      </c>
      <c r="L1129" s="39"/>
      <c r="M1129" s="39"/>
      <c r="N1129" s="39"/>
      <c r="O1129" s="39"/>
      <c r="P1129" s="39"/>
      <c r="Q1129" s="39"/>
      <c r="R1129" s="39"/>
      <c r="S1129" s="39"/>
      <c r="T1129" s="39"/>
      <c r="U1129" s="39"/>
      <c r="V1129" s="39"/>
      <c r="W1129" s="39"/>
      <c r="X1129" s="39"/>
      <c r="Y1129" s="39"/>
      <c r="Z1129" s="39"/>
      <c r="AA1129" s="39"/>
      <c r="AB1129" s="39"/>
      <c r="AC1129" s="39"/>
      <c r="AD1129" s="39"/>
      <c r="AE1129" s="39"/>
      <c r="AF1129" s="39"/>
      <c r="AG1129" s="39"/>
      <c r="AH1129" s="39"/>
      <c r="AI1129" s="39"/>
      <c r="AJ1129" s="39"/>
      <c r="AK1129" s="39"/>
      <c r="AL1129" s="39"/>
      <c r="AM1129" s="39"/>
      <c r="AN1129" s="39"/>
      <c r="AO1129" s="39"/>
      <c r="AP1129" s="39"/>
      <c r="AQ1129" s="39"/>
      <c r="AR1129" s="39"/>
      <c r="AS1129" s="39"/>
      <c r="AT1129" s="39"/>
      <c r="AU1129" s="39"/>
      <c r="AV1129" s="39"/>
      <c r="AW1129" s="39"/>
      <c r="AX1129" s="39"/>
      <c r="AY1129" s="39"/>
      <c r="AZ1129" s="39"/>
      <c r="BA1129" s="39"/>
      <c r="BB1129" s="39"/>
      <c r="BC1129" s="39"/>
      <c r="BD1129" s="39"/>
      <c r="BE1129" s="39"/>
      <c r="BF1129" s="39"/>
      <c r="BG1129" s="39"/>
      <c r="BH1129" s="39"/>
      <c r="BI1129" s="39"/>
      <c r="BJ1129" s="39"/>
      <c r="BK1129" s="39"/>
      <c r="BL1129" s="39"/>
      <c r="BM1129" s="39"/>
      <c r="BN1129" s="39"/>
      <c r="BO1129" s="39"/>
      <c r="BP1129" s="39"/>
      <c r="BQ1129" s="39"/>
      <c r="BR1129" s="39"/>
      <c r="BS1129" s="39"/>
      <c r="BT1129" s="39"/>
      <c r="BU1129" s="39"/>
      <c r="BV1129" s="39"/>
      <c r="BW1129" s="39"/>
      <c r="BX1129" s="39"/>
      <c r="BY1129" s="39"/>
      <c r="BZ1129" s="39"/>
      <c r="CA1129" s="39"/>
      <c r="CB1129" s="39"/>
      <c r="CC1129" s="39"/>
      <c r="CD1129" s="39"/>
      <c r="CE1129" s="39"/>
      <c r="CF1129" s="39"/>
      <c r="CG1129" s="39"/>
      <c r="CH1129" s="39"/>
      <c r="CI1129" s="39"/>
      <c r="CJ1129" s="39"/>
      <c r="CK1129" s="39"/>
      <c r="CL1129" s="39"/>
      <c r="CM1129" s="39"/>
      <c r="CN1129" s="39"/>
      <c r="CO1129" s="39"/>
      <c r="CP1129" s="39"/>
      <c r="CQ1129" s="39"/>
      <c r="CR1129" s="39"/>
      <c r="CS1129" s="39"/>
      <c r="CT1129" s="39"/>
      <c r="CU1129" s="39"/>
      <c r="CV1129" s="39"/>
      <c r="CW1129" s="39"/>
      <c r="CX1129" s="39"/>
      <c r="CY1129" s="39"/>
      <c r="CZ1129" s="39"/>
      <c r="DA1129" s="39"/>
      <c r="DB1129" s="39"/>
      <c r="DC1129" s="39"/>
      <c r="DD1129" s="39"/>
      <c r="DE1129" s="39"/>
      <c r="DF1129" s="39"/>
      <c r="DG1129" s="39"/>
      <c r="DH1129" s="39"/>
      <c r="DI1129" s="39"/>
      <c r="DJ1129" s="39"/>
      <c r="DK1129" s="39"/>
      <c r="DL1129" s="39"/>
      <c r="DM1129" s="39"/>
      <c r="DN1129" s="39"/>
      <c r="DO1129" s="39"/>
      <c r="DP1129" s="39"/>
      <c r="DQ1129" s="39"/>
      <c r="DR1129" s="39"/>
      <c r="DS1129" s="39"/>
      <c r="DT1129" s="39"/>
      <c r="DU1129" s="39"/>
      <c r="DV1129" s="39"/>
      <c r="DW1129" s="39"/>
      <c r="DX1129" s="39"/>
      <c r="DY1129" s="39"/>
      <c r="DZ1129" s="39"/>
      <c r="EA1129" s="39"/>
      <c r="EB1129" s="39"/>
      <c r="EC1129" s="39"/>
      <c r="ED1129" s="39"/>
      <c r="EE1129" s="39"/>
      <c r="EF1129" s="39"/>
      <c r="EG1129" s="39"/>
      <c r="EH1129" s="39"/>
      <c r="EI1129" s="39"/>
      <c r="EJ1129" s="39"/>
      <c r="EK1129" s="39"/>
      <c r="EL1129" s="39"/>
      <c r="EM1129" s="39"/>
      <c r="EN1129" s="39"/>
      <c r="EO1129" s="39"/>
      <c r="EP1129" s="39"/>
      <c r="EQ1129" s="39"/>
      <c r="ER1129" s="39"/>
      <c r="ES1129" s="39"/>
      <c r="ET1129" s="39"/>
      <c r="EU1129" s="39"/>
      <c r="EV1129" s="39"/>
      <c r="EW1129" s="39"/>
      <c r="EX1129" s="39"/>
      <c r="EY1129" s="39"/>
      <c r="EZ1129" s="39"/>
      <c r="FA1129" s="39"/>
      <c r="FB1129" s="39"/>
      <c r="FC1129" s="39"/>
      <c r="FD1129" s="39"/>
      <c r="FE1129" s="39"/>
      <c r="FF1129" s="39"/>
      <c r="FG1129" s="39"/>
      <c r="FH1129" s="39"/>
      <c r="FI1129" s="39"/>
      <c r="FJ1129" s="39"/>
      <c r="FK1129" s="39"/>
      <c r="FL1129" s="39"/>
      <c r="FM1129" s="39"/>
      <c r="FN1129" s="39"/>
      <c r="FO1129" s="39"/>
      <c r="FP1129" s="39"/>
      <c r="FQ1129" s="39"/>
      <c r="FR1129" s="39"/>
      <c r="FS1129" s="39"/>
      <c r="FT1129" s="39"/>
      <c r="FU1129" s="39"/>
      <c r="FV1129" s="39"/>
      <c r="FW1129" s="39"/>
      <c r="FX1129" s="39"/>
      <c r="FY1129" s="39"/>
      <c r="FZ1129" s="39"/>
      <c r="GA1129" s="39"/>
      <c r="GB1129" s="39"/>
      <c r="GC1129" s="39"/>
      <c r="GD1129" s="39"/>
      <c r="GE1129" s="39"/>
      <c r="GF1129" s="39"/>
      <c r="GG1129" s="39"/>
      <c r="GH1129" s="39"/>
      <c r="GI1129" s="39"/>
      <c r="GJ1129" s="39"/>
      <c r="GK1129" s="39"/>
      <c r="GL1129" s="39"/>
      <c r="GM1129" s="39"/>
      <c r="GN1129" s="39"/>
      <c r="GO1129" s="39"/>
      <c r="GP1129" s="39"/>
      <c r="GQ1129" s="39"/>
      <c r="GR1129" s="39"/>
      <c r="GS1129" s="39"/>
      <c r="GT1129" s="39"/>
      <c r="GU1129" s="39"/>
      <c r="GV1129" s="39"/>
      <c r="GW1129" s="39"/>
      <c r="GX1129" s="39"/>
      <c r="GY1129" s="39"/>
      <c r="GZ1129" s="39"/>
      <c r="HA1129" s="39"/>
      <c r="HB1129" s="39"/>
      <c r="HC1129" s="39"/>
      <c r="HD1129" s="39"/>
      <c r="HE1129" s="39"/>
      <c r="HF1129" s="39"/>
      <c r="HG1129" s="39"/>
      <c r="HH1129" s="39"/>
      <c r="HI1129" s="39"/>
      <c r="HJ1129" s="39"/>
      <c r="HK1129" s="39"/>
      <c r="HL1129" s="39"/>
      <c r="HM1129" s="39"/>
      <c r="HN1129" s="39"/>
      <c r="HO1129" s="39"/>
      <c r="HP1129" s="39"/>
      <c r="HQ1129" s="39"/>
      <c r="HR1129" s="39"/>
      <c r="HS1129" s="39"/>
      <c r="HT1129" s="39"/>
      <c r="HU1129" s="39"/>
      <c r="HV1129" s="39"/>
      <c r="HW1129" s="39"/>
      <c r="HX1129" s="39"/>
      <c r="HY1129" s="39"/>
      <c r="HZ1129" s="39"/>
      <c r="IA1129" s="39"/>
      <c r="IB1129" s="44"/>
      <c r="IC1129" s="40"/>
      <c r="ID1129" s="40"/>
      <c r="IE1129" s="40"/>
      <c r="IF1129" s="40"/>
      <c r="IG1129" s="40"/>
      <c r="IH1129" s="40"/>
      <c r="II1129" s="40"/>
      <c r="IJ1129" s="40"/>
      <c r="IK1129" s="40"/>
      <c r="IL1129" s="40"/>
      <c r="IM1129" s="40"/>
      <c r="IN1129" s="40"/>
      <c r="IO1129" s="40"/>
      <c r="IP1129" s="40"/>
      <c r="IQ1129" s="40"/>
      <c r="IR1129" s="40"/>
      <c r="IS1129" s="40"/>
      <c r="IT1129" s="40"/>
      <c r="IU1129" s="40"/>
      <c r="IV1129" s="40"/>
    </row>
    <row r="1130" spans="2:256" s="33" customFormat="1" ht="47.25" x14ac:dyDescent="0.25">
      <c r="B1130" s="177"/>
      <c r="C1130" s="94">
        <v>494</v>
      </c>
      <c r="D1130" s="80" t="s">
        <v>3301</v>
      </c>
      <c r="E1130" s="42" t="s">
        <v>1757</v>
      </c>
      <c r="F1130" s="45" t="s">
        <v>1518</v>
      </c>
      <c r="G1130" s="80" t="s">
        <v>4043</v>
      </c>
      <c r="H1130" s="112" t="s">
        <v>4044</v>
      </c>
      <c r="I1130" s="145">
        <v>105700</v>
      </c>
      <c r="J1130" s="38"/>
      <c r="K1130" s="35" t="s">
        <v>3630</v>
      </c>
      <c r="L1130" s="39"/>
      <c r="M1130" s="39"/>
      <c r="N1130" s="39"/>
      <c r="O1130" s="39"/>
      <c r="P1130" s="39"/>
      <c r="Q1130" s="39"/>
      <c r="R1130" s="39"/>
      <c r="S1130" s="39"/>
      <c r="T1130" s="39"/>
      <c r="U1130" s="39"/>
      <c r="V1130" s="39"/>
      <c r="W1130" s="39"/>
      <c r="X1130" s="39"/>
      <c r="Y1130" s="39"/>
      <c r="Z1130" s="39"/>
      <c r="AA1130" s="39"/>
      <c r="AB1130" s="39"/>
      <c r="AC1130" s="39"/>
      <c r="AD1130" s="39"/>
      <c r="AE1130" s="39"/>
      <c r="AF1130" s="39"/>
      <c r="AG1130" s="39"/>
      <c r="AH1130" s="39"/>
      <c r="AI1130" s="39"/>
      <c r="AJ1130" s="39"/>
      <c r="AK1130" s="39"/>
      <c r="AL1130" s="39"/>
      <c r="AM1130" s="39"/>
      <c r="AN1130" s="39"/>
      <c r="AO1130" s="39"/>
      <c r="AP1130" s="39"/>
      <c r="AQ1130" s="39"/>
      <c r="AR1130" s="39"/>
      <c r="AS1130" s="39"/>
      <c r="AT1130" s="39"/>
      <c r="AU1130" s="39"/>
      <c r="AV1130" s="39"/>
      <c r="AW1130" s="39"/>
      <c r="AX1130" s="39"/>
      <c r="AY1130" s="39"/>
      <c r="AZ1130" s="39"/>
      <c r="BA1130" s="39"/>
      <c r="BB1130" s="39"/>
      <c r="BC1130" s="39"/>
      <c r="BD1130" s="39"/>
      <c r="BE1130" s="39"/>
      <c r="BF1130" s="39"/>
      <c r="BG1130" s="39"/>
      <c r="BH1130" s="39"/>
      <c r="BI1130" s="39"/>
      <c r="BJ1130" s="39"/>
      <c r="BK1130" s="39"/>
      <c r="BL1130" s="39"/>
      <c r="BM1130" s="39"/>
      <c r="BN1130" s="39"/>
      <c r="BO1130" s="39"/>
      <c r="BP1130" s="39"/>
      <c r="BQ1130" s="39"/>
      <c r="BR1130" s="39"/>
      <c r="BS1130" s="39"/>
      <c r="BT1130" s="39"/>
      <c r="BU1130" s="39"/>
      <c r="BV1130" s="39"/>
      <c r="BW1130" s="39"/>
      <c r="BX1130" s="39"/>
      <c r="BY1130" s="39"/>
      <c r="BZ1130" s="39"/>
      <c r="CA1130" s="39"/>
      <c r="CB1130" s="39"/>
      <c r="CC1130" s="39"/>
      <c r="CD1130" s="39"/>
      <c r="CE1130" s="39"/>
      <c r="CF1130" s="39"/>
      <c r="CG1130" s="39"/>
      <c r="CH1130" s="39"/>
      <c r="CI1130" s="39"/>
      <c r="CJ1130" s="39"/>
      <c r="CK1130" s="39"/>
      <c r="CL1130" s="39"/>
      <c r="CM1130" s="39"/>
      <c r="CN1130" s="39"/>
      <c r="CO1130" s="39"/>
      <c r="CP1130" s="39"/>
      <c r="CQ1130" s="39"/>
      <c r="CR1130" s="39"/>
      <c r="CS1130" s="39"/>
      <c r="CT1130" s="39"/>
      <c r="CU1130" s="39"/>
      <c r="CV1130" s="39"/>
      <c r="CW1130" s="39"/>
      <c r="CX1130" s="39"/>
      <c r="CY1130" s="39"/>
      <c r="CZ1130" s="39"/>
      <c r="DA1130" s="39"/>
      <c r="DB1130" s="39"/>
      <c r="DC1130" s="39"/>
      <c r="DD1130" s="39"/>
      <c r="DE1130" s="39"/>
      <c r="DF1130" s="39"/>
      <c r="DG1130" s="39"/>
      <c r="DH1130" s="39"/>
      <c r="DI1130" s="39"/>
      <c r="DJ1130" s="39"/>
      <c r="DK1130" s="39"/>
      <c r="DL1130" s="39"/>
      <c r="DM1130" s="39"/>
      <c r="DN1130" s="39"/>
      <c r="DO1130" s="39"/>
      <c r="DP1130" s="39"/>
      <c r="DQ1130" s="39"/>
      <c r="DR1130" s="39"/>
      <c r="DS1130" s="39"/>
      <c r="DT1130" s="39"/>
      <c r="DU1130" s="39"/>
      <c r="DV1130" s="39"/>
      <c r="DW1130" s="39"/>
      <c r="DX1130" s="39"/>
      <c r="DY1130" s="39"/>
      <c r="DZ1130" s="39"/>
      <c r="EA1130" s="39"/>
      <c r="EB1130" s="39"/>
      <c r="EC1130" s="39"/>
      <c r="ED1130" s="39"/>
      <c r="EE1130" s="39"/>
      <c r="EF1130" s="39"/>
      <c r="EG1130" s="39"/>
      <c r="EH1130" s="39"/>
      <c r="EI1130" s="39"/>
      <c r="EJ1130" s="39"/>
      <c r="EK1130" s="39"/>
      <c r="EL1130" s="39"/>
      <c r="EM1130" s="39"/>
      <c r="EN1130" s="39"/>
      <c r="EO1130" s="39"/>
      <c r="EP1130" s="39"/>
      <c r="EQ1130" s="39"/>
      <c r="ER1130" s="39"/>
      <c r="ES1130" s="39"/>
      <c r="ET1130" s="39"/>
      <c r="EU1130" s="39"/>
      <c r="EV1130" s="39"/>
      <c r="EW1130" s="39"/>
      <c r="EX1130" s="39"/>
      <c r="EY1130" s="39"/>
      <c r="EZ1130" s="39"/>
      <c r="FA1130" s="39"/>
      <c r="FB1130" s="39"/>
      <c r="FC1130" s="39"/>
      <c r="FD1130" s="39"/>
      <c r="FE1130" s="39"/>
      <c r="FF1130" s="39"/>
      <c r="FG1130" s="39"/>
      <c r="FH1130" s="39"/>
      <c r="FI1130" s="39"/>
      <c r="FJ1130" s="39"/>
      <c r="FK1130" s="39"/>
      <c r="FL1130" s="39"/>
      <c r="FM1130" s="39"/>
      <c r="FN1130" s="39"/>
      <c r="FO1130" s="39"/>
      <c r="FP1130" s="39"/>
      <c r="FQ1130" s="39"/>
      <c r="FR1130" s="39"/>
      <c r="FS1130" s="39"/>
      <c r="FT1130" s="39"/>
      <c r="FU1130" s="39"/>
      <c r="FV1130" s="39"/>
      <c r="FW1130" s="39"/>
      <c r="FX1130" s="39"/>
      <c r="FY1130" s="39"/>
      <c r="FZ1130" s="39"/>
      <c r="GA1130" s="39"/>
      <c r="GB1130" s="39"/>
      <c r="GC1130" s="39"/>
      <c r="GD1130" s="39"/>
      <c r="GE1130" s="39"/>
      <c r="GF1130" s="39"/>
      <c r="GG1130" s="39"/>
      <c r="GH1130" s="39"/>
      <c r="GI1130" s="39"/>
      <c r="GJ1130" s="39"/>
      <c r="GK1130" s="39"/>
      <c r="GL1130" s="39"/>
      <c r="GM1130" s="39"/>
      <c r="GN1130" s="39"/>
      <c r="GO1130" s="39"/>
      <c r="GP1130" s="39"/>
      <c r="GQ1130" s="39"/>
      <c r="GR1130" s="39"/>
      <c r="GS1130" s="39"/>
      <c r="GT1130" s="39"/>
      <c r="GU1130" s="39"/>
      <c r="GV1130" s="39"/>
      <c r="GW1130" s="39"/>
      <c r="GX1130" s="39"/>
      <c r="GY1130" s="39"/>
      <c r="GZ1130" s="39"/>
      <c r="HA1130" s="39"/>
      <c r="HB1130" s="39"/>
      <c r="HC1130" s="39"/>
      <c r="HD1130" s="39"/>
      <c r="HE1130" s="39"/>
      <c r="HF1130" s="39"/>
      <c r="HG1130" s="39"/>
      <c r="HH1130" s="39"/>
      <c r="HI1130" s="39"/>
      <c r="HJ1130" s="39"/>
      <c r="HK1130" s="39"/>
      <c r="HL1130" s="39"/>
      <c r="HM1130" s="39"/>
      <c r="HN1130" s="39"/>
      <c r="HO1130" s="39"/>
      <c r="HP1130" s="39"/>
      <c r="HQ1130" s="39"/>
      <c r="HR1130" s="39"/>
      <c r="HS1130" s="39"/>
      <c r="HT1130" s="39"/>
      <c r="HU1130" s="39"/>
      <c r="HV1130" s="39"/>
      <c r="HW1130" s="39"/>
      <c r="HX1130" s="39"/>
      <c r="HY1130" s="39"/>
      <c r="HZ1130" s="39"/>
      <c r="IA1130" s="39"/>
      <c r="IB1130" s="44"/>
      <c r="IC1130" s="40"/>
      <c r="ID1130" s="40"/>
      <c r="IE1130" s="40"/>
      <c r="IF1130" s="40"/>
      <c r="IG1130" s="40"/>
      <c r="IH1130" s="40"/>
      <c r="II1130" s="40"/>
      <c r="IJ1130" s="40"/>
      <c r="IK1130" s="40"/>
      <c r="IL1130" s="40"/>
      <c r="IM1130" s="40"/>
      <c r="IN1130" s="40"/>
      <c r="IO1130" s="40"/>
      <c r="IP1130" s="40"/>
      <c r="IQ1130" s="40"/>
      <c r="IR1130" s="40"/>
      <c r="IS1130" s="40"/>
      <c r="IT1130" s="40"/>
      <c r="IU1130" s="40"/>
      <c r="IV1130" s="40"/>
    </row>
    <row r="1131" spans="2:256" s="33" customFormat="1" ht="63" x14ac:dyDescent="0.25">
      <c r="B1131" s="177"/>
      <c r="C1131" s="94">
        <v>495</v>
      </c>
      <c r="D1131" s="80" t="s">
        <v>3302</v>
      </c>
      <c r="E1131" s="42" t="s">
        <v>1757</v>
      </c>
      <c r="F1131" s="42" t="s">
        <v>1519</v>
      </c>
      <c r="G1131" s="80" t="s">
        <v>4045</v>
      </c>
      <c r="H1131" s="112" t="s">
        <v>4046</v>
      </c>
      <c r="I1131" s="145">
        <v>18000</v>
      </c>
      <c r="J1131" s="38"/>
      <c r="K1131" s="35" t="s">
        <v>3631</v>
      </c>
      <c r="L1131" s="39"/>
      <c r="M1131" s="39"/>
      <c r="N1131" s="39"/>
      <c r="O1131" s="39"/>
      <c r="P1131" s="39"/>
      <c r="Q1131" s="39"/>
      <c r="R1131" s="39"/>
      <c r="S1131" s="39"/>
      <c r="T1131" s="39"/>
      <c r="U1131" s="39"/>
      <c r="V1131" s="39"/>
      <c r="W1131" s="39"/>
      <c r="X1131" s="39"/>
      <c r="Y1131" s="39"/>
      <c r="Z1131" s="39"/>
      <c r="AA1131" s="39"/>
      <c r="AB1131" s="39"/>
      <c r="AC1131" s="39"/>
      <c r="AD1131" s="39"/>
      <c r="AE1131" s="39"/>
      <c r="AF1131" s="39"/>
      <c r="AG1131" s="39"/>
      <c r="AH1131" s="39"/>
      <c r="AI1131" s="39"/>
      <c r="AJ1131" s="39"/>
      <c r="AK1131" s="39"/>
      <c r="AL1131" s="39"/>
      <c r="AM1131" s="39"/>
      <c r="AN1131" s="39"/>
      <c r="AO1131" s="39"/>
      <c r="AP1131" s="39"/>
      <c r="AQ1131" s="39"/>
      <c r="AR1131" s="39"/>
      <c r="AS1131" s="39"/>
      <c r="AT1131" s="39"/>
      <c r="AU1131" s="39"/>
      <c r="AV1131" s="39"/>
      <c r="AW1131" s="39"/>
      <c r="AX1131" s="39"/>
      <c r="AY1131" s="39"/>
      <c r="AZ1131" s="39"/>
      <c r="BA1131" s="39"/>
      <c r="BB1131" s="39"/>
      <c r="BC1131" s="39"/>
      <c r="BD1131" s="39"/>
      <c r="BE1131" s="39"/>
      <c r="BF1131" s="39"/>
      <c r="BG1131" s="39"/>
      <c r="BH1131" s="39"/>
      <c r="BI1131" s="39"/>
      <c r="BJ1131" s="39"/>
      <c r="BK1131" s="39"/>
      <c r="BL1131" s="39"/>
      <c r="BM1131" s="39"/>
      <c r="BN1131" s="39"/>
      <c r="BO1131" s="39"/>
      <c r="BP1131" s="39"/>
      <c r="BQ1131" s="39"/>
      <c r="BR1131" s="39"/>
      <c r="BS1131" s="39"/>
      <c r="BT1131" s="39"/>
      <c r="BU1131" s="39"/>
      <c r="BV1131" s="39"/>
      <c r="BW1131" s="39"/>
      <c r="BX1131" s="39"/>
      <c r="BY1131" s="39"/>
      <c r="BZ1131" s="39"/>
      <c r="CA1131" s="39"/>
      <c r="CB1131" s="39"/>
      <c r="CC1131" s="39"/>
      <c r="CD1131" s="39"/>
      <c r="CE1131" s="39"/>
      <c r="CF1131" s="39"/>
      <c r="CG1131" s="39"/>
      <c r="CH1131" s="39"/>
      <c r="CI1131" s="39"/>
      <c r="CJ1131" s="39"/>
      <c r="CK1131" s="39"/>
      <c r="CL1131" s="39"/>
      <c r="CM1131" s="39"/>
      <c r="CN1131" s="39"/>
      <c r="CO1131" s="39"/>
      <c r="CP1131" s="39"/>
      <c r="CQ1131" s="39"/>
      <c r="CR1131" s="39"/>
      <c r="CS1131" s="39"/>
      <c r="CT1131" s="39"/>
      <c r="CU1131" s="39"/>
      <c r="CV1131" s="39"/>
      <c r="CW1131" s="39"/>
      <c r="CX1131" s="39"/>
      <c r="CY1131" s="39"/>
      <c r="CZ1131" s="39"/>
      <c r="DA1131" s="39"/>
      <c r="DB1131" s="39"/>
      <c r="DC1131" s="39"/>
      <c r="DD1131" s="39"/>
      <c r="DE1131" s="39"/>
      <c r="DF1131" s="39"/>
      <c r="DG1131" s="39"/>
      <c r="DH1131" s="39"/>
      <c r="DI1131" s="39"/>
      <c r="DJ1131" s="39"/>
      <c r="DK1131" s="39"/>
      <c r="DL1131" s="39"/>
      <c r="DM1131" s="39"/>
      <c r="DN1131" s="39"/>
      <c r="DO1131" s="39"/>
      <c r="DP1131" s="39"/>
      <c r="DQ1131" s="39"/>
      <c r="DR1131" s="39"/>
      <c r="DS1131" s="39"/>
      <c r="DT1131" s="39"/>
      <c r="DU1131" s="39"/>
      <c r="DV1131" s="39"/>
      <c r="DW1131" s="39"/>
      <c r="DX1131" s="39"/>
      <c r="DY1131" s="39"/>
      <c r="DZ1131" s="39"/>
      <c r="EA1131" s="39"/>
      <c r="EB1131" s="39"/>
      <c r="EC1131" s="39"/>
      <c r="ED1131" s="39"/>
      <c r="EE1131" s="39"/>
      <c r="EF1131" s="39"/>
      <c r="EG1131" s="39"/>
      <c r="EH1131" s="39"/>
      <c r="EI1131" s="39"/>
      <c r="EJ1131" s="39"/>
      <c r="EK1131" s="39"/>
      <c r="EL1131" s="39"/>
      <c r="EM1131" s="39"/>
      <c r="EN1131" s="39"/>
      <c r="EO1131" s="39"/>
      <c r="EP1131" s="39"/>
      <c r="EQ1131" s="39"/>
      <c r="ER1131" s="39"/>
      <c r="ES1131" s="39"/>
      <c r="ET1131" s="39"/>
      <c r="EU1131" s="39"/>
      <c r="EV1131" s="39"/>
      <c r="EW1131" s="39"/>
      <c r="EX1131" s="39"/>
      <c r="EY1131" s="39"/>
      <c r="EZ1131" s="39"/>
      <c r="FA1131" s="39"/>
      <c r="FB1131" s="39"/>
      <c r="FC1131" s="39"/>
      <c r="FD1131" s="39"/>
      <c r="FE1131" s="39"/>
      <c r="FF1131" s="39"/>
      <c r="FG1131" s="39"/>
      <c r="FH1131" s="39"/>
      <c r="FI1131" s="39"/>
      <c r="FJ1131" s="39"/>
      <c r="FK1131" s="39"/>
      <c r="FL1131" s="39"/>
      <c r="FM1131" s="39"/>
      <c r="FN1131" s="39"/>
      <c r="FO1131" s="39"/>
      <c r="FP1131" s="39"/>
      <c r="FQ1131" s="39"/>
      <c r="FR1131" s="39"/>
      <c r="FS1131" s="39"/>
      <c r="FT1131" s="39"/>
      <c r="FU1131" s="39"/>
      <c r="FV1131" s="39"/>
      <c r="FW1131" s="39"/>
      <c r="FX1131" s="39"/>
      <c r="FY1131" s="39"/>
      <c r="FZ1131" s="39"/>
      <c r="GA1131" s="39"/>
      <c r="GB1131" s="39"/>
      <c r="GC1131" s="39"/>
      <c r="GD1131" s="39"/>
      <c r="GE1131" s="39"/>
      <c r="GF1131" s="39"/>
      <c r="GG1131" s="39"/>
      <c r="GH1131" s="39"/>
      <c r="GI1131" s="39"/>
      <c r="GJ1131" s="39"/>
      <c r="GK1131" s="39"/>
      <c r="GL1131" s="39"/>
      <c r="GM1131" s="39"/>
      <c r="GN1131" s="39"/>
      <c r="GO1131" s="39"/>
      <c r="GP1131" s="39"/>
      <c r="GQ1131" s="39"/>
      <c r="GR1131" s="39"/>
      <c r="GS1131" s="39"/>
      <c r="GT1131" s="39"/>
      <c r="GU1131" s="39"/>
      <c r="GV1131" s="39"/>
      <c r="GW1131" s="39"/>
      <c r="GX1131" s="39"/>
      <c r="GY1131" s="39"/>
      <c r="GZ1131" s="39"/>
      <c r="HA1131" s="39"/>
      <c r="HB1131" s="39"/>
      <c r="HC1131" s="39"/>
      <c r="HD1131" s="39"/>
      <c r="HE1131" s="39"/>
      <c r="HF1131" s="39"/>
      <c r="HG1131" s="39"/>
      <c r="HH1131" s="39"/>
      <c r="HI1131" s="39"/>
      <c r="HJ1131" s="39"/>
      <c r="HK1131" s="39"/>
      <c r="HL1131" s="39"/>
      <c r="HM1131" s="39"/>
      <c r="HN1131" s="39"/>
      <c r="HO1131" s="39"/>
      <c r="HP1131" s="39"/>
      <c r="HQ1131" s="39"/>
      <c r="HR1131" s="39"/>
      <c r="HS1131" s="39"/>
      <c r="HT1131" s="39"/>
      <c r="HU1131" s="39"/>
      <c r="HV1131" s="39"/>
      <c r="HW1131" s="39"/>
      <c r="HX1131" s="39"/>
      <c r="HY1131" s="39"/>
      <c r="HZ1131" s="39"/>
      <c r="IA1131" s="39"/>
      <c r="IB1131" s="44"/>
      <c r="IC1131" s="40"/>
      <c r="ID1131" s="40"/>
      <c r="IE1131" s="40"/>
      <c r="IF1131" s="40"/>
      <c r="IG1131" s="40"/>
      <c r="IH1131" s="40"/>
      <c r="II1131" s="40"/>
      <c r="IJ1131" s="40"/>
      <c r="IK1131" s="40"/>
      <c r="IL1131" s="40"/>
      <c r="IM1131" s="40"/>
      <c r="IN1131" s="40"/>
      <c r="IO1131" s="40"/>
      <c r="IP1131" s="40"/>
      <c r="IQ1131" s="40"/>
      <c r="IR1131" s="40"/>
      <c r="IS1131" s="40"/>
      <c r="IT1131" s="40"/>
      <c r="IU1131" s="40"/>
      <c r="IV1131" s="40"/>
    </row>
    <row r="1132" spans="2:256" s="33" customFormat="1" ht="31.5" x14ac:dyDescent="0.25">
      <c r="B1132" s="177"/>
      <c r="C1132" s="94">
        <v>496</v>
      </c>
      <c r="D1132" s="80" t="s">
        <v>3303</v>
      </c>
      <c r="E1132" s="42" t="s">
        <v>1757</v>
      </c>
      <c r="F1132" s="35" t="s">
        <v>1520</v>
      </c>
      <c r="G1132" s="80" t="s">
        <v>4047</v>
      </c>
      <c r="H1132" s="80" t="s">
        <v>4048</v>
      </c>
      <c r="I1132" s="145">
        <v>50000</v>
      </c>
      <c r="J1132" s="38"/>
      <c r="K1132" s="35" t="s">
        <v>2565</v>
      </c>
      <c r="L1132" s="39"/>
      <c r="M1132" s="39"/>
      <c r="N1132" s="39"/>
      <c r="O1132" s="39"/>
      <c r="P1132" s="39"/>
      <c r="Q1132" s="39"/>
      <c r="R1132" s="39"/>
      <c r="S1132" s="39"/>
      <c r="T1132" s="39"/>
      <c r="U1132" s="39"/>
      <c r="V1132" s="39"/>
      <c r="W1132" s="39"/>
      <c r="X1132" s="39"/>
      <c r="Y1132" s="39"/>
      <c r="Z1132" s="39"/>
      <c r="AA1132" s="39"/>
      <c r="AB1132" s="39"/>
      <c r="AC1132" s="39"/>
      <c r="AD1132" s="39"/>
      <c r="AE1132" s="39"/>
      <c r="AF1132" s="39"/>
      <c r="AG1132" s="39"/>
      <c r="AH1132" s="39"/>
      <c r="AI1132" s="39"/>
      <c r="AJ1132" s="39"/>
      <c r="AK1132" s="39"/>
      <c r="AL1132" s="39"/>
      <c r="AM1132" s="39"/>
      <c r="AN1132" s="39"/>
      <c r="AO1132" s="39"/>
      <c r="AP1132" s="39"/>
      <c r="AQ1132" s="39"/>
      <c r="AR1132" s="39"/>
      <c r="AS1132" s="39"/>
      <c r="AT1132" s="39"/>
      <c r="AU1132" s="39"/>
      <c r="AV1132" s="39"/>
      <c r="AW1132" s="39"/>
      <c r="AX1132" s="39"/>
      <c r="AY1132" s="39"/>
      <c r="AZ1132" s="39"/>
      <c r="BA1132" s="39"/>
      <c r="BB1132" s="39"/>
      <c r="BC1132" s="39"/>
      <c r="BD1132" s="39"/>
      <c r="BE1132" s="39"/>
      <c r="BF1132" s="39"/>
      <c r="BG1132" s="39"/>
      <c r="BH1132" s="39"/>
      <c r="BI1132" s="39"/>
      <c r="BJ1132" s="39"/>
      <c r="BK1132" s="39"/>
      <c r="BL1132" s="39"/>
      <c r="BM1132" s="39"/>
      <c r="BN1132" s="39"/>
      <c r="BO1132" s="39"/>
      <c r="BP1132" s="39"/>
      <c r="BQ1132" s="39"/>
      <c r="BR1132" s="39"/>
      <c r="BS1132" s="39"/>
      <c r="BT1132" s="39"/>
      <c r="BU1132" s="39"/>
      <c r="BV1132" s="39"/>
      <c r="BW1132" s="39"/>
      <c r="BX1132" s="39"/>
      <c r="BY1132" s="39"/>
      <c r="BZ1132" s="39"/>
      <c r="CA1132" s="39"/>
      <c r="CB1132" s="39"/>
      <c r="CC1132" s="39"/>
      <c r="CD1132" s="39"/>
      <c r="CE1132" s="39"/>
      <c r="CF1132" s="39"/>
      <c r="CG1132" s="39"/>
      <c r="CH1132" s="39"/>
      <c r="CI1132" s="39"/>
      <c r="CJ1132" s="39"/>
      <c r="CK1132" s="39"/>
      <c r="CL1132" s="39"/>
      <c r="CM1132" s="39"/>
      <c r="CN1132" s="39"/>
      <c r="CO1132" s="39"/>
      <c r="CP1132" s="39"/>
      <c r="CQ1132" s="39"/>
      <c r="CR1132" s="39"/>
      <c r="CS1132" s="39"/>
      <c r="CT1132" s="39"/>
      <c r="CU1132" s="39"/>
      <c r="CV1132" s="39"/>
      <c r="CW1132" s="39"/>
      <c r="CX1132" s="39"/>
      <c r="CY1132" s="39"/>
      <c r="CZ1132" s="39"/>
      <c r="DA1132" s="39"/>
      <c r="DB1132" s="39"/>
      <c r="DC1132" s="39"/>
      <c r="DD1132" s="39"/>
      <c r="DE1132" s="39"/>
      <c r="DF1132" s="39"/>
      <c r="DG1132" s="39"/>
      <c r="DH1132" s="39"/>
      <c r="DI1132" s="39"/>
      <c r="DJ1132" s="39"/>
      <c r="DK1132" s="39"/>
      <c r="DL1132" s="39"/>
      <c r="DM1132" s="39"/>
      <c r="DN1132" s="39"/>
      <c r="DO1132" s="39"/>
      <c r="DP1132" s="39"/>
      <c r="DQ1132" s="39"/>
      <c r="DR1132" s="39"/>
      <c r="DS1132" s="39"/>
      <c r="DT1132" s="39"/>
      <c r="DU1132" s="39"/>
      <c r="DV1132" s="39"/>
      <c r="DW1132" s="39"/>
      <c r="DX1132" s="39"/>
      <c r="DY1132" s="39"/>
      <c r="DZ1132" s="39"/>
      <c r="EA1132" s="39"/>
      <c r="EB1132" s="39"/>
      <c r="EC1132" s="39"/>
      <c r="ED1132" s="39"/>
      <c r="EE1132" s="39"/>
      <c r="EF1132" s="39"/>
      <c r="EG1132" s="39"/>
      <c r="EH1132" s="39"/>
      <c r="EI1132" s="39"/>
      <c r="EJ1132" s="39"/>
      <c r="EK1132" s="39"/>
      <c r="EL1132" s="39"/>
      <c r="EM1132" s="39"/>
      <c r="EN1132" s="39"/>
      <c r="EO1132" s="39"/>
      <c r="EP1132" s="39"/>
      <c r="EQ1132" s="39"/>
      <c r="ER1132" s="39"/>
      <c r="ES1132" s="39"/>
      <c r="ET1132" s="39"/>
      <c r="EU1132" s="39"/>
      <c r="EV1132" s="39"/>
      <c r="EW1132" s="39"/>
      <c r="EX1132" s="39"/>
      <c r="EY1132" s="39"/>
      <c r="EZ1132" s="39"/>
      <c r="FA1132" s="39"/>
      <c r="FB1132" s="39"/>
      <c r="FC1132" s="39"/>
      <c r="FD1132" s="39"/>
      <c r="FE1132" s="39"/>
      <c r="FF1132" s="39"/>
      <c r="FG1132" s="39"/>
      <c r="FH1132" s="39"/>
      <c r="FI1132" s="39"/>
      <c r="FJ1132" s="39"/>
      <c r="FK1132" s="39"/>
      <c r="FL1132" s="39"/>
      <c r="FM1132" s="39"/>
      <c r="FN1132" s="39"/>
      <c r="FO1132" s="39"/>
      <c r="FP1132" s="39"/>
      <c r="FQ1132" s="39"/>
      <c r="FR1132" s="39"/>
      <c r="FS1132" s="39"/>
      <c r="FT1132" s="39"/>
      <c r="FU1132" s="39"/>
      <c r="FV1132" s="39"/>
      <c r="FW1132" s="39"/>
      <c r="FX1132" s="39"/>
      <c r="FY1132" s="39"/>
      <c r="FZ1132" s="39"/>
      <c r="GA1132" s="39"/>
      <c r="GB1132" s="39"/>
      <c r="GC1132" s="39"/>
      <c r="GD1132" s="39"/>
      <c r="GE1132" s="39"/>
      <c r="GF1132" s="39"/>
      <c r="GG1132" s="39"/>
      <c r="GH1132" s="39"/>
      <c r="GI1132" s="39"/>
      <c r="GJ1132" s="39"/>
      <c r="GK1132" s="39"/>
      <c r="GL1132" s="39"/>
      <c r="GM1132" s="39"/>
      <c r="GN1132" s="39"/>
      <c r="GO1132" s="39"/>
      <c r="GP1132" s="39"/>
      <c r="GQ1132" s="39"/>
      <c r="GR1132" s="39"/>
      <c r="GS1132" s="39"/>
      <c r="GT1132" s="39"/>
      <c r="GU1132" s="39"/>
      <c r="GV1132" s="39"/>
      <c r="GW1132" s="39"/>
      <c r="GX1132" s="39"/>
      <c r="GY1132" s="39"/>
      <c r="GZ1132" s="39"/>
      <c r="HA1132" s="39"/>
      <c r="HB1132" s="39"/>
      <c r="HC1132" s="39"/>
      <c r="HD1132" s="39"/>
      <c r="HE1132" s="39"/>
      <c r="HF1132" s="39"/>
      <c r="HG1132" s="39"/>
      <c r="HH1132" s="39"/>
      <c r="HI1132" s="39"/>
      <c r="HJ1132" s="39"/>
      <c r="HK1132" s="39"/>
      <c r="HL1132" s="39"/>
      <c r="HM1132" s="39"/>
      <c r="HN1132" s="39"/>
      <c r="HO1132" s="39"/>
      <c r="HP1132" s="39"/>
      <c r="HQ1132" s="39"/>
      <c r="HR1132" s="39"/>
      <c r="HS1132" s="39"/>
      <c r="HT1132" s="39"/>
      <c r="HU1132" s="39"/>
      <c r="HV1132" s="39"/>
      <c r="HW1132" s="39"/>
      <c r="HX1132" s="39"/>
      <c r="HY1132" s="39"/>
      <c r="HZ1132" s="39"/>
      <c r="IA1132" s="39"/>
      <c r="IB1132" s="44"/>
      <c r="IC1132" s="40"/>
      <c r="ID1132" s="40"/>
      <c r="IE1132" s="40"/>
      <c r="IF1132" s="40"/>
      <c r="IG1132" s="40"/>
      <c r="IH1132" s="40"/>
      <c r="II1132" s="40"/>
      <c r="IJ1132" s="40"/>
      <c r="IK1132" s="40"/>
      <c r="IL1132" s="40"/>
      <c r="IM1132" s="40"/>
      <c r="IN1132" s="40"/>
      <c r="IO1132" s="40"/>
      <c r="IP1132" s="40"/>
      <c r="IQ1132" s="40"/>
      <c r="IR1132" s="40"/>
      <c r="IS1132" s="40"/>
      <c r="IT1132" s="40"/>
      <c r="IU1132" s="40"/>
      <c r="IV1132" s="40"/>
    </row>
    <row r="1133" spans="2:256" s="33" customFormat="1" ht="31.5" x14ac:dyDescent="0.25">
      <c r="B1133" s="177"/>
      <c r="C1133" s="94">
        <v>497</v>
      </c>
      <c r="D1133" s="80" t="s">
        <v>3252</v>
      </c>
      <c r="E1133" s="42" t="s">
        <v>1757</v>
      </c>
      <c r="F1133" s="35" t="s">
        <v>1521</v>
      </c>
      <c r="G1133" s="80" t="s">
        <v>4049</v>
      </c>
      <c r="H1133" s="112" t="s">
        <v>4050</v>
      </c>
      <c r="I1133" s="145">
        <v>46000</v>
      </c>
      <c r="J1133" s="38"/>
      <c r="K1133" s="35" t="s">
        <v>3475</v>
      </c>
      <c r="L1133" s="39"/>
      <c r="M1133" s="39"/>
      <c r="N1133" s="39"/>
      <c r="O1133" s="39"/>
      <c r="P1133" s="39"/>
      <c r="Q1133" s="39"/>
      <c r="R1133" s="39"/>
      <c r="S1133" s="39"/>
      <c r="T1133" s="39"/>
      <c r="U1133" s="39"/>
      <c r="V1133" s="39"/>
      <c r="W1133" s="39"/>
      <c r="X1133" s="39"/>
      <c r="Y1133" s="39"/>
      <c r="Z1133" s="39"/>
      <c r="AA1133" s="39"/>
      <c r="AB1133" s="39"/>
      <c r="AC1133" s="39"/>
      <c r="AD1133" s="39"/>
      <c r="AE1133" s="39"/>
      <c r="AF1133" s="39"/>
      <c r="AG1133" s="39"/>
      <c r="AH1133" s="39"/>
      <c r="AI1133" s="39"/>
      <c r="AJ1133" s="39"/>
      <c r="AK1133" s="39"/>
      <c r="AL1133" s="39"/>
      <c r="AM1133" s="39"/>
      <c r="AN1133" s="39"/>
      <c r="AO1133" s="39"/>
      <c r="AP1133" s="39"/>
      <c r="AQ1133" s="39"/>
      <c r="AR1133" s="39"/>
      <c r="AS1133" s="39"/>
      <c r="AT1133" s="39"/>
      <c r="AU1133" s="39"/>
      <c r="AV1133" s="39"/>
      <c r="AW1133" s="39"/>
      <c r="AX1133" s="39"/>
      <c r="AY1133" s="39"/>
      <c r="AZ1133" s="39"/>
      <c r="BA1133" s="39"/>
      <c r="BB1133" s="39"/>
      <c r="BC1133" s="39"/>
      <c r="BD1133" s="39"/>
      <c r="BE1133" s="39"/>
      <c r="BF1133" s="39"/>
      <c r="BG1133" s="39"/>
      <c r="BH1133" s="39"/>
      <c r="BI1133" s="39"/>
      <c r="BJ1133" s="39"/>
      <c r="BK1133" s="39"/>
      <c r="BL1133" s="39"/>
      <c r="BM1133" s="39"/>
      <c r="BN1133" s="39"/>
      <c r="BO1133" s="39"/>
      <c r="BP1133" s="39"/>
      <c r="BQ1133" s="39"/>
      <c r="BR1133" s="39"/>
      <c r="BS1133" s="39"/>
      <c r="BT1133" s="39"/>
      <c r="BU1133" s="39"/>
      <c r="BV1133" s="39"/>
      <c r="BW1133" s="39"/>
      <c r="BX1133" s="39"/>
      <c r="BY1133" s="39"/>
      <c r="BZ1133" s="39"/>
      <c r="CA1133" s="39"/>
      <c r="CB1133" s="39"/>
      <c r="CC1133" s="39"/>
      <c r="CD1133" s="39"/>
      <c r="CE1133" s="39"/>
      <c r="CF1133" s="39"/>
      <c r="CG1133" s="39"/>
      <c r="CH1133" s="39"/>
      <c r="CI1133" s="39"/>
      <c r="CJ1133" s="39"/>
      <c r="CK1133" s="39"/>
      <c r="CL1133" s="39"/>
      <c r="CM1133" s="39"/>
      <c r="CN1133" s="39"/>
      <c r="CO1133" s="39"/>
      <c r="CP1133" s="39"/>
      <c r="CQ1133" s="39"/>
      <c r="CR1133" s="39"/>
      <c r="CS1133" s="39"/>
      <c r="CT1133" s="39"/>
      <c r="CU1133" s="39"/>
      <c r="CV1133" s="39"/>
      <c r="CW1133" s="39"/>
      <c r="CX1133" s="39"/>
      <c r="CY1133" s="39"/>
      <c r="CZ1133" s="39"/>
      <c r="DA1133" s="39"/>
      <c r="DB1133" s="39"/>
      <c r="DC1133" s="39"/>
      <c r="DD1133" s="39"/>
      <c r="DE1133" s="39"/>
      <c r="DF1133" s="39"/>
      <c r="DG1133" s="39"/>
      <c r="DH1133" s="39"/>
      <c r="DI1133" s="39"/>
      <c r="DJ1133" s="39"/>
      <c r="DK1133" s="39"/>
      <c r="DL1133" s="39"/>
      <c r="DM1133" s="39"/>
      <c r="DN1133" s="39"/>
      <c r="DO1133" s="39"/>
      <c r="DP1133" s="39"/>
      <c r="DQ1133" s="39"/>
      <c r="DR1133" s="39"/>
      <c r="DS1133" s="39"/>
      <c r="DT1133" s="39"/>
      <c r="DU1133" s="39"/>
      <c r="DV1133" s="39"/>
      <c r="DW1133" s="39"/>
      <c r="DX1133" s="39"/>
      <c r="DY1133" s="39"/>
      <c r="DZ1133" s="39"/>
      <c r="EA1133" s="39"/>
      <c r="EB1133" s="39"/>
      <c r="EC1133" s="39"/>
      <c r="ED1133" s="39"/>
      <c r="EE1133" s="39"/>
      <c r="EF1133" s="39"/>
      <c r="EG1133" s="39"/>
      <c r="EH1133" s="39"/>
      <c r="EI1133" s="39"/>
      <c r="EJ1133" s="39"/>
      <c r="EK1133" s="39"/>
      <c r="EL1133" s="39"/>
      <c r="EM1133" s="39"/>
      <c r="EN1133" s="39"/>
      <c r="EO1133" s="39"/>
      <c r="EP1133" s="39"/>
      <c r="EQ1133" s="39"/>
      <c r="ER1133" s="39"/>
      <c r="ES1133" s="39"/>
      <c r="ET1133" s="39"/>
      <c r="EU1133" s="39"/>
      <c r="EV1133" s="39"/>
      <c r="EW1133" s="39"/>
      <c r="EX1133" s="39"/>
      <c r="EY1133" s="39"/>
      <c r="EZ1133" s="39"/>
      <c r="FA1133" s="39"/>
      <c r="FB1133" s="39"/>
      <c r="FC1133" s="39"/>
      <c r="FD1133" s="39"/>
      <c r="FE1133" s="39"/>
      <c r="FF1133" s="39"/>
      <c r="FG1133" s="39"/>
      <c r="FH1133" s="39"/>
      <c r="FI1133" s="39"/>
      <c r="FJ1133" s="39"/>
      <c r="FK1133" s="39"/>
      <c r="FL1133" s="39"/>
      <c r="FM1133" s="39"/>
      <c r="FN1133" s="39"/>
      <c r="FO1133" s="39"/>
      <c r="FP1133" s="39"/>
      <c r="FQ1133" s="39"/>
      <c r="FR1133" s="39"/>
      <c r="FS1133" s="39"/>
      <c r="FT1133" s="39"/>
      <c r="FU1133" s="39"/>
      <c r="FV1133" s="39"/>
      <c r="FW1133" s="39"/>
      <c r="FX1133" s="39"/>
      <c r="FY1133" s="39"/>
      <c r="FZ1133" s="39"/>
      <c r="GA1133" s="39"/>
      <c r="GB1133" s="39"/>
      <c r="GC1133" s="39"/>
      <c r="GD1133" s="39"/>
      <c r="GE1133" s="39"/>
      <c r="GF1133" s="39"/>
      <c r="GG1133" s="39"/>
      <c r="GH1133" s="39"/>
      <c r="GI1133" s="39"/>
      <c r="GJ1133" s="39"/>
      <c r="GK1133" s="39"/>
      <c r="GL1133" s="39"/>
      <c r="GM1133" s="39"/>
      <c r="GN1133" s="39"/>
      <c r="GO1133" s="39"/>
      <c r="GP1133" s="39"/>
      <c r="GQ1133" s="39"/>
      <c r="GR1133" s="39"/>
      <c r="GS1133" s="39"/>
      <c r="GT1133" s="39"/>
      <c r="GU1133" s="39"/>
      <c r="GV1133" s="39"/>
      <c r="GW1133" s="39"/>
      <c r="GX1133" s="39"/>
      <c r="GY1133" s="39"/>
      <c r="GZ1133" s="39"/>
      <c r="HA1133" s="39"/>
      <c r="HB1133" s="39"/>
      <c r="HC1133" s="39"/>
      <c r="HD1133" s="39"/>
      <c r="HE1133" s="39"/>
      <c r="HF1133" s="39"/>
      <c r="HG1133" s="39"/>
      <c r="HH1133" s="39"/>
      <c r="HI1133" s="39"/>
      <c r="HJ1133" s="39"/>
      <c r="HK1133" s="39"/>
      <c r="HL1133" s="39"/>
      <c r="HM1133" s="39"/>
      <c r="HN1133" s="39"/>
      <c r="HO1133" s="39"/>
      <c r="HP1133" s="39"/>
      <c r="HQ1133" s="39"/>
      <c r="HR1133" s="39"/>
      <c r="HS1133" s="39"/>
      <c r="HT1133" s="39"/>
      <c r="HU1133" s="39"/>
      <c r="HV1133" s="39"/>
      <c r="HW1133" s="39"/>
      <c r="HX1133" s="39"/>
      <c r="HY1133" s="39"/>
      <c r="HZ1133" s="39"/>
      <c r="IA1133" s="39"/>
      <c r="IB1133" s="44"/>
      <c r="IC1133" s="40"/>
      <c r="ID1133" s="40"/>
      <c r="IE1133" s="40"/>
      <c r="IF1133" s="40"/>
      <c r="IG1133" s="40"/>
      <c r="IH1133" s="40"/>
      <c r="II1133" s="40"/>
      <c r="IJ1133" s="40"/>
      <c r="IK1133" s="40"/>
      <c r="IL1133" s="40"/>
      <c r="IM1133" s="40"/>
      <c r="IN1133" s="40"/>
      <c r="IO1133" s="40"/>
      <c r="IP1133" s="40"/>
      <c r="IQ1133" s="40"/>
      <c r="IR1133" s="40"/>
      <c r="IS1133" s="40"/>
      <c r="IT1133" s="40"/>
      <c r="IU1133" s="40"/>
      <c r="IV1133" s="40"/>
    </row>
    <row r="1134" spans="2:256" s="33" customFormat="1" ht="47.25" x14ac:dyDescent="0.25">
      <c r="B1134" s="177"/>
      <c r="C1134" s="94">
        <v>498</v>
      </c>
      <c r="D1134" s="80" t="s">
        <v>4242</v>
      </c>
      <c r="E1134" s="42" t="s">
        <v>1757</v>
      </c>
      <c r="F1134" s="35" t="s">
        <v>1389</v>
      </c>
      <c r="G1134" s="80" t="s">
        <v>4051</v>
      </c>
      <c r="H1134" s="112" t="s">
        <v>4052</v>
      </c>
      <c r="I1134" s="145">
        <v>95250</v>
      </c>
      <c r="J1134" s="38"/>
      <c r="K1134" s="35" t="s">
        <v>3632</v>
      </c>
      <c r="L1134" s="39"/>
      <c r="M1134" s="39"/>
      <c r="N1134" s="39"/>
      <c r="O1134" s="39"/>
      <c r="P1134" s="39"/>
      <c r="Q1134" s="39"/>
      <c r="R1134" s="39"/>
      <c r="S1134" s="39"/>
      <c r="T1134" s="39"/>
      <c r="U1134" s="39"/>
      <c r="V1134" s="39"/>
      <c r="W1134" s="39"/>
      <c r="X1134" s="39"/>
      <c r="Y1134" s="39"/>
      <c r="Z1134" s="39"/>
      <c r="AA1134" s="39"/>
      <c r="AB1134" s="39"/>
      <c r="AC1134" s="39"/>
      <c r="AD1134" s="39"/>
      <c r="AE1134" s="39"/>
      <c r="AF1134" s="39"/>
      <c r="AG1134" s="39"/>
      <c r="AH1134" s="39"/>
      <c r="AI1134" s="39"/>
      <c r="AJ1134" s="39"/>
      <c r="AK1134" s="39"/>
      <c r="AL1134" s="39"/>
      <c r="AM1134" s="39"/>
      <c r="AN1134" s="39"/>
      <c r="AO1134" s="39"/>
      <c r="AP1134" s="39"/>
      <c r="AQ1134" s="39"/>
      <c r="AR1134" s="39"/>
      <c r="AS1134" s="39"/>
      <c r="AT1134" s="39"/>
      <c r="AU1134" s="39"/>
      <c r="AV1134" s="39"/>
      <c r="AW1134" s="39"/>
      <c r="AX1134" s="39"/>
      <c r="AY1134" s="39"/>
      <c r="AZ1134" s="39"/>
      <c r="BA1134" s="39"/>
      <c r="BB1134" s="39"/>
      <c r="BC1134" s="39"/>
      <c r="BD1134" s="39"/>
      <c r="BE1134" s="39"/>
      <c r="BF1134" s="39"/>
      <c r="BG1134" s="39"/>
      <c r="BH1134" s="39"/>
      <c r="BI1134" s="39"/>
      <c r="BJ1134" s="39"/>
      <c r="BK1134" s="39"/>
      <c r="BL1134" s="39"/>
      <c r="BM1134" s="39"/>
      <c r="BN1134" s="39"/>
      <c r="BO1134" s="39"/>
      <c r="BP1134" s="39"/>
      <c r="BQ1134" s="39"/>
      <c r="BR1134" s="39"/>
      <c r="BS1134" s="39"/>
      <c r="BT1134" s="39"/>
      <c r="BU1134" s="39"/>
      <c r="BV1134" s="39"/>
      <c r="BW1134" s="39"/>
      <c r="BX1134" s="39"/>
      <c r="BY1134" s="39"/>
      <c r="BZ1134" s="39"/>
      <c r="CA1134" s="39"/>
      <c r="CB1134" s="39"/>
      <c r="CC1134" s="39"/>
      <c r="CD1134" s="39"/>
      <c r="CE1134" s="39"/>
      <c r="CF1134" s="39"/>
      <c r="CG1134" s="39"/>
      <c r="CH1134" s="39"/>
      <c r="CI1134" s="39"/>
      <c r="CJ1134" s="39"/>
      <c r="CK1134" s="39"/>
      <c r="CL1134" s="39"/>
      <c r="CM1134" s="39"/>
      <c r="CN1134" s="39"/>
      <c r="CO1134" s="39"/>
      <c r="CP1134" s="39"/>
      <c r="CQ1134" s="39"/>
      <c r="CR1134" s="39"/>
      <c r="CS1134" s="39"/>
      <c r="CT1134" s="39"/>
      <c r="CU1134" s="39"/>
      <c r="CV1134" s="39"/>
      <c r="CW1134" s="39"/>
      <c r="CX1134" s="39"/>
      <c r="CY1134" s="39"/>
      <c r="CZ1134" s="39"/>
      <c r="DA1134" s="39"/>
      <c r="DB1134" s="39"/>
      <c r="DC1134" s="39"/>
      <c r="DD1134" s="39"/>
      <c r="DE1134" s="39"/>
      <c r="DF1134" s="39"/>
      <c r="DG1134" s="39"/>
      <c r="DH1134" s="39"/>
      <c r="DI1134" s="39"/>
      <c r="DJ1134" s="39"/>
      <c r="DK1134" s="39"/>
      <c r="DL1134" s="39"/>
      <c r="DM1134" s="39"/>
      <c r="DN1134" s="39"/>
      <c r="DO1134" s="39"/>
      <c r="DP1134" s="39"/>
      <c r="DQ1134" s="39"/>
      <c r="DR1134" s="39"/>
      <c r="DS1134" s="39"/>
      <c r="DT1134" s="39"/>
      <c r="DU1134" s="39"/>
      <c r="DV1134" s="39"/>
      <c r="DW1134" s="39"/>
      <c r="DX1134" s="39"/>
      <c r="DY1134" s="39"/>
      <c r="DZ1134" s="39"/>
      <c r="EA1134" s="39"/>
      <c r="EB1134" s="39"/>
      <c r="EC1134" s="39"/>
      <c r="ED1134" s="39"/>
      <c r="EE1134" s="39"/>
      <c r="EF1134" s="39"/>
      <c r="EG1134" s="39"/>
      <c r="EH1134" s="39"/>
      <c r="EI1134" s="39"/>
      <c r="EJ1134" s="39"/>
      <c r="EK1134" s="39"/>
      <c r="EL1134" s="39"/>
      <c r="EM1134" s="39"/>
      <c r="EN1134" s="39"/>
      <c r="EO1134" s="39"/>
      <c r="EP1134" s="39"/>
      <c r="EQ1134" s="39"/>
      <c r="ER1134" s="39"/>
      <c r="ES1134" s="39"/>
      <c r="ET1134" s="39"/>
      <c r="EU1134" s="39"/>
      <c r="EV1134" s="39"/>
      <c r="EW1134" s="39"/>
      <c r="EX1134" s="39"/>
      <c r="EY1134" s="39"/>
      <c r="EZ1134" s="39"/>
      <c r="FA1134" s="39"/>
      <c r="FB1134" s="39"/>
      <c r="FC1134" s="39"/>
      <c r="FD1134" s="39"/>
      <c r="FE1134" s="39"/>
      <c r="FF1134" s="39"/>
      <c r="FG1134" s="39"/>
      <c r="FH1134" s="39"/>
      <c r="FI1134" s="39"/>
      <c r="FJ1134" s="39"/>
      <c r="FK1134" s="39"/>
      <c r="FL1134" s="39"/>
      <c r="FM1134" s="39"/>
      <c r="FN1134" s="39"/>
      <c r="FO1134" s="39"/>
      <c r="FP1134" s="39"/>
      <c r="FQ1134" s="39"/>
      <c r="FR1134" s="39"/>
      <c r="FS1134" s="39"/>
      <c r="FT1134" s="39"/>
      <c r="FU1134" s="39"/>
      <c r="FV1134" s="39"/>
      <c r="FW1134" s="39"/>
      <c r="FX1134" s="39"/>
      <c r="FY1134" s="39"/>
      <c r="FZ1134" s="39"/>
      <c r="GA1134" s="39"/>
      <c r="GB1134" s="39"/>
      <c r="GC1134" s="39"/>
      <c r="GD1134" s="39"/>
      <c r="GE1134" s="39"/>
      <c r="GF1134" s="39"/>
      <c r="GG1134" s="39"/>
      <c r="GH1134" s="39"/>
      <c r="GI1134" s="39"/>
      <c r="GJ1134" s="39"/>
      <c r="GK1134" s="39"/>
      <c r="GL1134" s="39"/>
      <c r="GM1134" s="39"/>
      <c r="GN1134" s="39"/>
      <c r="GO1134" s="39"/>
      <c r="GP1134" s="39"/>
      <c r="GQ1134" s="39"/>
      <c r="GR1134" s="39"/>
      <c r="GS1134" s="39"/>
      <c r="GT1134" s="39"/>
      <c r="GU1134" s="39"/>
      <c r="GV1134" s="39"/>
      <c r="GW1134" s="39"/>
      <c r="GX1134" s="39"/>
      <c r="GY1134" s="39"/>
      <c r="GZ1134" s="39"/>
      <c r="HA1134" s="39"/>
      <c r="HB1134" s="39"/>
      <c r="HC1134" s="39"/>
      <c r="HD1134" s="39"/>
      <c r="HE1134" s="39"/>
      <c r="HF1134" s="39"/>
      <c r="HG1134" s="39"/>
      <c r="HH1134" s="39"/>
      <c r="HI1134" s="39"/>
      <c r="HJ1134" s="39"/>
      <c r="HK1134" s="39"/>
      <c r="HL1134" s="39"/>
      <c r="HM1134" s="39"/>
      <c r="HN1134" s="39"/>
      <c r="HO1134" s="39"/>
      <c r="HP1134" s="39"/>
      <c r="HQ1134" s="39"/>
      <c r="HR1134" s="39"/>
      <c r="HS1134" s="39"/>
      <c r="HT1134" s="39"/>
      <c r="HU1134" s="39"/>
      <c r="HV1134" s="39"/>
      <c r="HW1134" s="39"/>
      <c r="HX1134" s="39"/>
      <c r="HY1134" s="39"/>
      <c r="HZ1134" s="39"/>
      <c r="IA1134" s="39"/>
      <c r="IB1134" s="44"/>
      <c r="IC1134" s="40"/>
      <c r="ID1134" s="40"/>
      <c r="IE1134" s="40"/>
      <c r="IF1134" s="40"/>
      <c r="IG1134" s="40"/>
      <c r="IH1134" s="40"/>
      <c r="II1134" s="40"/>
      <c r="IJ1134" s="40"/>
      <c r="IK1134" s="40"/>
      <c r="IL1134" s="40"/>
      <c r="IM1134" s="40"/>
      <c r="IN1134" s="40"/>
      <c r="IO1134" s="40"/>
      <c r="IP1134" s="40"/>
      <c r="IQ1134" s="40"/>
      <c r="IR1134" s="40"/>
      <c r="IS1134" s="40"/>
      <c r="IT1134" s="40"/>
      <c r="IU1134" s="40"/>
      <c r="IV1134" s="40"/>
    </row>
    <row r="1135" spans="2:256" s="33" customFormat="1" ht="63" x14ac:dyDescent="0.25">
      <c r="B1135" s="177"/>
      <c r="C1135" s="94">
        <v>499</v>
      </c>
      <c r="D1135" s="80" t="s">
        <v>3304</v>
      </c>
      <c r="E1135" s="42" t="s">
        <v>1757</v>
      </c>
      <c r="F1135" s="45" t="s">
        <v>1388</v>
      </c>
      <c r="G1135" s="80" t="s">
        <v>4053</v>
      </c>
      <c r="H1135" s="112" t="s">
        <v>4054</v>
      </c>
      <c r="I1135" s="145">
        <f>360008-50326</f>
        <v>309682</v>
      </c>
      <c r="J1135" s="38"/>
      <c r="K1135" s="35" t="s">
        <v>3633</v>
      </c>
      <c r="L1135" s="39"/>
      <c r="M1135" s="39"/>
      <c r="N1135" s="39"/>
      <c r="O1135" s="39"/>
      <c r="P1135" s="39"/>
      <c r="Q1135" s="39"/>
      <c r="R1135" s="39"/>
      <c r="S1135" s="39"/>
      <c r="T1135" s="39"/>
      <c r="U1135" s="39"/>
      <c r="V1135" s="39"/>
      <c r="W1135" s="39"/>
      <c r="X1135" s="39"/>
      <c r="Y1135" s="39"/>
      <c r="Z1135" s="39"/>
      <c r="AA1135" s="39"/>
      <c r="AB1135" s="39"/>
      <c r="AC1135" s="39"/>
      <c r="AD1135" s="39"/>
      <c r="AE1135" s="39"/>
      <c r="AF1135" s="39"/>
      <c r="AG1135" s="39"/>
      <c r="AH1135" s="39"/>
      <c r="AI1135" s="39"/>
      <c r="AJ1135" s="39"/>
      <c r="AK1135" s="39"/>
      <c r="AL1135" s="39"/>
      <c r="AM1135" s="39"/>
      <c r="AN1135" s="39"/>
      <c r="AO1135" s="39"/>
      <c r="AP1135" s="39"/>
      <c r="AQ1135" s="39"/>
      <c r="AR1135" s="39"/>
      <c r="AS1135" s="39"/>
      <c r="AT1135" s="39"/>
      <c r="AU1135" s="39"/>
      <c r="AV1135" s="39"/>
      <c r="AW1135" s="39"/>
      <c r="AX1135" s="39"/>
      <c r="AY1135" s="39"/>
      <c r="AZ1135" s="39"/>
      <c r="BA1135" s="39"/>
      <c r="BB1135" s="39"/>
      <c r="BC1135" s="39"/>
      <c r="BD1135" s="39"/>
      <c r="BE1135" s="39"/>
      <c r="BF1135" s="39"/>
      <c r="BG1135" s="39"/>
      <c r="BH1135" s="39"/>
      <c r="BI1135" s="39"/>
      <c r="BJ1135" s="39"/>
      <c r="BK1135" s="39"/>
      <c r="BL1135" s="39"/>
      <c r="BM1135" s="39"/>
      <c r="BN1135" s="39"/>
      <c r="BO1135" s="39"/>
      <c r="BP1135" s="39"/>
      <c r="BQ1135" s="39"/>
      <c r="BR1135" s="39"/>
      <c r="BS1135" s="39"/>
      <c r="BT1135" s="39"/>
      <c r="BU1135" s="39"/>
      <c r="BV1135" s="39"/>
      <c r="BW1135" s="39"/>
      <c r="BX1135" s="39"/>
      <c r="BY1135" s="39"/>
      <c r="BZ1135" s="39"/>
      <c r="CA1135" s="39"/>
      <c r="CB1135" s="39"/>
      <c r="CC1135" s="39"/>
      <c r="CD1135" s="39"/>
      <c r="CE1135" s="39"/>
      <c r="CF1135" s="39"/>
      <c r="CG1135" s="39"/>
      <c r="CH1135" s="39"/>
      <c r="CI1135" s="39"/>
      <c r="CJ1135" s="39"/>
      <c r="CK1135" s="39"/>
      <c r="CL1135" s="39"/>
      <c r="CM1135" s="39"/>
      <c r="CN1135" s="39"/>
      <c r="CO1135" s="39"/>
      <c r="CP1135" s="39"/>
      <c r="CQ1135" s="39"/>
      <c r="CR1135" s="39"/>
      <c r="CS1135" s="39"/>
      <c r="CT1135" s="39"/>
      <c r="CU1135" s="39"/>
      <c r="CV1135" s="39"/>
      <c r="CW1135" s="39"/>
      <c r="CX1135" s="39"/>
      <c r="CY1135" s="39"/>
      <c r="CZ1135" s="39"/>
      <c r="DA1135" s="39"/>
      <c r="DB1135" s="39"/>
      <c r="DC1135" s="39"/>
      <c r="DD1135" s="39"/>
      <c r="DE1135" s="39"/>
      <c r="DF1135" s="39"/>
      <c r="DG1135" s="39"/>
      <c r="DH1135" s="39"/>
      <c r="DI1135" s="39"/>
      <c r="DJ1135" s="39"/>
      <c r="DK1135" s="39"/>
      <c r="DL1135" s="39"/>
      <c r="DM1135" s="39"/>
      <c r="DN1135" s="39"/>
      <c r="DO1135" s="39"/>
      <c r="DP1135" s="39"/>
      <c r="DQ1135" s="39"/>
      <c r="DR1135" s="39"/>
      <c r="DS1135" s="39"/>
      <c r="DT1135" s="39"/>
      <c r="DU1135" s="39"/>
      <c r="DV1135" s="39"/>
      <c r="DW1135" s="39"/>
      <c r="DX1135" s="39"/>
      <c r="DY1135" s="39"/>
      <c r="DZ1135" s="39"/>
      <c r="EA1135" s="39"/>
      <c r="EB1135" s="39"/>
      <c r="EC1135" s="39"/>
      <c r="ED1135" s="39"/>
      <c r="EE1135" s="39"/>
      <c r="EF1135" s="39"/>
      <c r="EG1135" s="39"/>
      <c r="EH1135" s="39"/>
      <c r="EI1135" s="39"/>
      <c r="EJ1135" s="39"/>
      <c r="EK1135" s="39"/>
      <c r="EL1135" s="39"/>
      <c r="EM1135" s="39"/>
      <c r="EN1135" s="39"/>
      <c r="EO1135" s="39"/>
      <c r="EP1135" s="39"/>
      <c r="EQ1135" s="39"/>
      <c r="ER1135" s="39"/>
      <c r="ES1135" s="39"/>
      <c r="ET1135" s="39"/>
      <c r="EU1135" s="39"/>
      <c r="EV1135" s="39"/>
      <c r="EW1135" s="39"/>
      <c r="EX1135" s="39"/>
      <c r="EY1135" s="39"/>
      <c r="EZ1135" s="39"/>
      <c r="FA1135" s="39"/>
      <c r="FB1135" s="39"/>
      <c r="FC1135" s="39"/>
      <c r="FD1135" s="39"/>
      <c r="FE1135" s="39"/>
      <c r="FF1135" s="39"/>
      <c r="FG1135" s="39"/>
      <c r="FH1135" s="39"/>
      <c r="FI1135" s="39"/>
      <c r="FJ1135" s="39"/>
      <c r="FK1135" s="39"/>
      <c r="FL1135" s="39"/>
      <c r="FM1135" s="39"/>
      <c r="FN1135" s="39"/>
      <c r="FO1135" s="39"/>
      <c r="FP1135" s="39"/>
      <c r="FQ1135" s="39"/>
      <c r="FR1135" s="39"/>
      <c r="FS1135" s="39"/>
      <c r="FT1135" s="39"/>
      <c r="FU1135" s="39"/>
      <c r="FV1135" s="39"/>
      <c r="FW1135" s="39"/>
      <c r="FX1135" s="39"/>
      <c r="FY1135" s="39"/>
      <c r="FZ1135" s="39"/>
      <c r="GA1135" s="39"/>
      <c r="GB1135" s="39"/>
      <c r="GC1135" s="39"/>
      <c r="GD1135" s="39"/>
      <c r="GE1135" s="39"/>
      <c r="GF1135" s="39"/>
      <c r="GG1135" s="39"/>
      <c r="GH1135" s="39"/>
      <c r="GI1135" s="39"/>
      <c r="GJ1135" s="39"/>
      <c r="GK1135" s="39"/>
      <c r="GL1135" s="39"/>
      <c r="GM1135" s="39"/>
      <c r="GN1135" s="39"/>
      <c r="GO1135" s="39"/>
      <c r="GP1135" s="39"/>
      <c r="GQ1135" s="39"/>
      <c r="GR1135" s="39"/>
      <c r="GS1135" s="39"/>
      <c r="GT1135" s="39"/>
      <c r="GU1135" s="39"/>
      <c r="GV1135" s="39"/>
      <c r="GW1135" s="39"/>
      <c r="GX1135" s="39"/>
      <c r="GY1135" s="39"/>
      <c r="GZ1135" s="39"/>
      <c r="HA1135" s="39"/>
      <c r="HB1135" s="39"/>
      <c r="HC1135" s="39"/>
      <c r="HD1135" s="39"/>
      <c r="HE1135" s="39"/>
      <c r="HF1135" s="39"/>
      <c r="HG1135" s="39"/>
      <c r="HH1135" s="39"/>
      <c r="HI1135" s="39"/>
      <c r="HJ1135" s="39"/>
      <c r="HK1135" s="39"/>
      <c r="HL1135" s="39"/>
      <c r="HM1135" s="39"/>
      <c r="HN1135" s="39"/>
      <c r="HO1135" s="39"/>
      <c r="HP1135" s="39"/>
      <c r="HQ1135" s="39"/>
      <c r="HR1135" s="39"/>
      <c r="HS1135" s="39"/>
      <c r="HT1135" s="39"/>
      <c r="HU1135" s="39"/>
      <c r="HV1135" s="39"/>
      <c r="HW1135" s="39"/>
      <c r="HX1135" s="39"/>
      <c r="HY1135" s="39"/>
      <c r="HZ1135" s="39"/>
      <c r="IA1135" s="39"/>
      <c r="IB1135" s="44"/>
      <c r="IC1135" s="40"/>
      <c r="ID1135" s="40"/>
      <c r="IE1135" s="40"/>
      <c r="IF1135" s="40"/>
      <c r="IG1135" s="40"/>
      <c r="IH1135" s="40"/>
      <c r="II1135" s="40"/>
      <c r="IJ1135" s="40"/>
      <c r="IK1135" s="40"/>
      <c r="IL1135" s="40"/>
      <c r="IM1135" s="40"/>
      <c r="IN1135" s="40"/>
      <c r="IO1135" s="40"/>
      <c r="IP1135" s="40"/>
      <c r="IQ1135" s="40"/>
      <c r="IR1135" s="40"/>
      <c r="IS1135" s="40"/>
      <c r="IT1135" s="40"/>
      <c r="IU1135" s="40"/>
      <c r="IV1135" s="40"/>
    </row>
    <row r="1136" spans="2:256" s="33" customFormat="1" ht="47.25" x14ac:dyDescent="0.25">
      <c r="B1136" s="177"/>
      <c r="C1136" s="94">
        <v>500</v>
      </c>
      <c r="D1136" s="80" t="s">
        <v>3305</v>
      </c>
      <c r="E1136" s="42" t="s">
        <v>1757</v>
      </c>
      <c r="F1136" s="45" t="s">
        <v>1522</v>
      </c>
      <c r="G1136" s="80" t="s">
        <v>4055</v>
      </c>
      <c r="H1136" s="122">
        <v>41745</v>
      </c>
      <c r="I1136" s="145">
        <v>11850</v>
      </c>
      <c r="J1136" s="38"/>
      <c r="K1136" s="35" t="s">
        <v>3634</v>
      </c>
      <c r="L1136" s="39"/>
      <c r="M1136" s="39"/>
      <c r="N1136" s="39"/>
      <c r="O1136" s="39"/>
      <c r="P1136" s="39"/>
      <c r="Q1136" s="39"/>
      <c r="R1136" s="39"/>
      <c r="S1136" s="39"/>
      <c r="T1136" s="39"/>
      <c r="U1136" s="39"/>
      <c r="V1136" s="39"/>
      <c r="W1136" s="39"/>
      <c r="X1136" s="39"/>
      <c r="Y1136" s="39"/>
      <c r="Z1136" s="39"/>
      <c r="AA1136" s="39"/>
      <c r="AB1136" s="39"/>
      <c r="AC1136" s="39"/>
      <c r="AD1136" s="39"/>
      <c r="AE1136" s="39"/>
      <c r="AF1136" s="39"/>
      <c r="AG1136" s="39"/>
      <c r="AH1136" s="39"/>
      <c r="AI1136" s="39"/>
      <c r="AJ1136" s="39"/>
      <c r="AK1136" s="39"/>
      <c r="AL1136" s="39"/>
      <c r="AM1136" s="39"/>
      <c r="AN1136" s="39"/>
      <c r="AO1136" s="39"/>
      <c r="AP1136" s="39"/>
      <c r="AQ1136" s="39"/>
      <c r="AR1136" s="39"/>
      <c r="AS1136" s="39"/>
      <c r="AT1136" s="39"/>
      <c r="AU1136" s="39"/>
      <c r="AV1136" s="39"/>
      <c r="AW1136" s="39"/>
      <c r="AX1136" s="39"/>
      <c r="AY1136" s="39"/>
      <c r="AZ1136" s="39"/>
      <c r="BA1136" s="39"/>
      <c r="BB1136" s="39"/>
      <c r="BC1136" s="39"/>
      <c r="BD1136" s="39"/>
      <c r="BE1136" s="39"/>
      <c r="BF1136" s="39"/>
      <c r="BG1136" s="39"/>
      <c r="BH1136" s="39"/>
      <c r="BI1136" s="39"/>
      <c r="BJ1136" s="39"/>
      <c r="BK1136" s="39"/>
      <c r="BL1136" s="39"/>
      <c r="BM1136" s="39"/>
      <c r="BN1136" s="39"/>
      <c r="BO1136" s="39"/>
      <c r="BP1136" s="39"/>
      <c r="BQ1136" s="39"/>
      <c r="BR1136" s="39"/>
      <c r="BS1136" s="39"/>
      <c r="BT1136" s="39"/>
      <c r="BU1136" s="39"/>
      <c r="BV1136" s="39"/>
      <c r="BW1136" s="39"/>
      <c r="BX1136" s="39"/>
      <c r="BY1136" s="39"/>
      <c r="BZ1136" s="39"/>
      <c r="CA1136" s="39"/>
      <c r="CB1136" s="39"/>
      <c r="CC1136" s="39"/>
      <c r="CD1136" s="39"/>
      <c r="CE1136" s="39"/>
      <c r="CF1136" s="39"/>
      <c r="CG1136" s="39"/>
      <c r="CH1136" s="39"/>
      <c r="CI1136" s="39"/>
      <c r="CJ1136" s="39"/>
      <c r="CK1136" s="39"/>
      <c r="CL1136" s="39"/>
      <c r="CM1136" s="39"/>
      <c r="CN1136" s="39"/>
      <c r="CO1136" s="39"/>
      <c r="CP1136" s="39"/>
      <c r="CQ1136" s="39"/>
      <c r="CR1136" s="39"/>
      <c r="CS1136" s="39"/>
      <c r="CT1136" s="39"/>
      <c r="CU1136" s="39"/>
      <c r="CV1136" s="39"/>
      <c r="CW1136" s="39"/>
      <c r="CX1136" s="39"/>
      <c r="CY1136" s="39"/>
      <c r="CZ1136" s="39"/>
      <c r="DA1136" s="39"/>
      <c r="DB1136" s="39"/>
      <c r="DC1136" s="39"/>
      <c r="DD1136" s="39"/>
      <c r="DE1136" s="39"/>
      <c r="DF1136" s="39"/>
      <c r="DG1136" s="39"/>
      <c r="DH1136" s="39"/>
      <c r="DI1136" s="39"/>
      <c r="DJ1136" s="39"/>
      <c r="DK1136" s="39"/>
      <c r="DL1136" s="39"/>
      <c r="DM1136" s="39"/>
      <c r="DN1136" s="39"/>
      <c r="DO1136" s="39"/>
      <c r="DP1136" s="39"/>
      <c r="DQ1136" s="39"/>
      <c r="DR1136" s="39"/>
      <c r="DS1136" s="39"/>
      <c r="DT1136" s="39"/>
      <c r="DU1136" s="39"/>
      <c r="DV1136" s="39"/>
      <c r="DW1136" s="39"/>
      <c r="DX1136" s="39"/>
      <c r="DY1136" s="39"/>
      <c r="DZ1136" s="39"/>
      <c r="EA1136" s="39"/>
      <c r="EB1136" s="39"/>
      <c r="EC1136" s="39"/>
      <c r="ED1136" s="39"/>
      <c r="EE1136" s="39"/>
      <c r="EF1136" s="39"/>
      <c r="EG1136" s="39"/>
      <c r="EH1136" s="39"/>
      <c r="EI1136" s="39"/>
      <c r="EJ1136" s="39"/>
      <c r="EK1136" s="39"/>
      <c r="EL1136" s="39"/>
      <c r="EM1136" s="39"/>
      <c r="EN1136" s="39"/>
      <c r="EO1136" s="39"/>
      <c r="EP1136" s="39"/>
      <c r="EQ1136" s="39"/>
      <c r="ER1136" s="39"/>
      <c r="ES1136" s="39"/>
      <c r="ET1136" s="39"/>
      <c r="EU1136" s="39"/>
      <c r="EV1136" s="39"/>
      <c r="EW1136" s="39"/>
      <c r="EX1136" s="39"/>
      <c r="EY1136" s="39"/>
      <c r="EZ1136" s="39"/>
      <c r="FA1136" s="39"/>
      <c r="FB1136" s="39"/>
      <c r="FC1136" s="39"/>
      <c r="FD1136" s="39"/>
      <c r="FE1136" s="39"/>
      <c r="FF1136" s="39"/>
      <c r="FG1136" s="39"/>
      <c r="FH1136" s="39"/>
      <c r="FI1136" s="39"/>
      <c r="FJ1136" s="39"/>
      <c r="FK1136" s="39"/>
      <c r="FL1136" s="39"/>
      <c r="FM1136" s="39"/>
      <c r="FN1136" s="39"/>
      <c r="FO1136" s="39"/>
      <c r="FP1136" s="39"/>
      <c r="FQ1136" s="39"/>
      <c r="FR1136" s="39"/>
      <c r="FS1136" s="39"/>
      <c r="FT1136" s="39"/>
      <c r="FU1136" s="39"/>
      <c r="FV1136" s="39"/>
      <c r="FW1136" s="39"/>
      <c r="FX1136" s="39"/>
      <c r="FY1136" s="39"/>
      <c r="FZ1136" s="39"/>
      <c r="GA1136" s="39"/>
      <c r="GB1136" s="39"/>
      <c r="GC1136" s="39"/>
      <c r="GD1136" s="39"/>
      <c r="GE1136" s="39"/>
      <c r="GF1136" s="39"/>
      <c r="GG1136" s="39"/>
      <c r="GH1136" s="39"/>
      <c r="GI1136" s="39"/>
      <c r="GJ1136" s="39"/>
      <c r="GK1136" s="39"/>
      <c r="GL1136" s="39"/>
      <c r="GM1136" s="39"/>
      <c r="GN1136" s="39"/>
      <c r="GO1136" s="39"/>
      <c r="GP1136" s="39"/>
      <c r="GQ1136" s="39"/>
      <c r="GR1136" s="39"/>
      <c r="GS1136" s="39"/>
      <c r="GT1136" s="39"/>
      <c r="GU1136" s="39"/>
      <c r="GV1136" s="39"/>
      <c r="GW1136" s="39"/>
      <c r="GX1136" s="39"/>
      <c r="GY1136" s="39"/>
      <c r="GZ1136" s="39"/>
      <c r="HA1136" s="39"/>
      <c r="HB1136" s="39"/>
      <c r="HC1136" s="39"/>
      <c r="HD1136" s="39"/>
      <c r="HE1136" s="39"/>
      <c r="HF1136" s="39"/>
      <c r="HG1136" s="39"/>
      <c r="HH1136" s="39"/>
      <c r="HI1136" s="39"/>
      <c r="HJ1136" s="39"/>
      <c r="HK1136" s="39"/>
      <c r="HL1136" s="39"/>
      <c r="HM1136" s="39"/>
      <c r="HN1136" s="39"/>
      <c r="HO1136" s="39"/>
      <c r="HP1136" s="39"/>
      <c r="HQ1136" s="39"/>
      <c r="HR1136" s="39"/>
      <c r="HS1136" s="39"/>
      <c r="HT1136" s="39"/>
      <c r="HU1136" s="39"/>
      <c r="HV1136" s="39"/>
      <c r="HW1136" s="39"/>
      <c r="HX1136" s="39"/>
      <c r="HY1136" s="39"/>
      <c r="HZ1136" s="39"/>
      <c r="IA1136" s="39"/>
      <c r="IB1136" s="44"/>
      <c r="IC1136" s="40"/>
      <c r="ID1136" s="40"/>
      <c r="IE1136" s="40"/>
      <c r="IF1136" s="40"/>
      <c r="IG1136" s="40"/>
      <c r="IH1136" s="40"/>
      <c r="II1136" s="40"/>
      <c r="IJ1136" s="40"/>
      <c r="IK1136" s="40"/>
      <c r="IL1136" s="40"/>
      <c r="IM1136" s="40"/>
      <c r="IN1136" s="40"/>
      <c r="IO1136" s="40"/>
      <c r="IP1136" s="40"/>
      <c r="IQ1136" s="40"/>
      <c r="IR1136" s="40"/>
      <c r="IS1136" s="40"/>
      <c r="IT1136" s="40"/>
      <c r="IU1136" s="40"/>
      <c r="IV1136" s="40"/>
    </row>
    <row r="1137" spans="2:256" s="33" customFormat="1" ht="63" x14ac:dyDescent="0.25">
      <c r="B1137" s="177"/>
      <c r="C1137" s="94">
        <v>501</v>
      </c>
      <c r="D1137" s="80" t="s">
        <v>3306</v>
      </c>
      <c r="E1137" s="42" t="s">
        <v>1757</v>
      </c>
      <c r="F1137" s="45" t="s">
        <v>1523</v>
      </c>
      <c r="G1137" s="80" t="s">
        <v>4056</v>
      </c>
      <c r="H1137" s="122" t="s">
        <v>4057</v>
      </c>
      <c r="I1137" s="145">
        <f>1998925.7-106277</f>
        <v>1892648.7</v>
      </c>
      <c r="J1137" s="38"/>
      <c r="K1137" s="35" t="s">
        <v>3635</v>
      </c>
      <c r="L1137" s="39"/>
      <c r="M1137" s="39"/>
      <c r="N1137" s="39"/>
      <c r="O1137" s="39"/>
      <c r="P1137" s="39"/>
      <c r="Q1137" s="39"/>
      <c r="R1137" s="39"/>
      <c r="S1137" s="39"/>
      <c r="T1137" s="39"/>
      <c r="U1137" s="39"/>
      <c r="V1137" s="39"/>
      <c r="W1137" s="39"/>
      <c r="X1137" s="39"/>
      <c r="Y1137" s="39"/>
      <c r="Z1137" s="39"/>
      <c r="AA1137" s="39"/>
      <c r="AB1137" s="39"/>
      <c r="AC1137" s="39"/>
      <c r="AD1137" s="39"/>
      <c r="AE1137" s="39"/>
      <c r="AF1137" s="39"/>
      <c r="AG1137" s="39"/>
      <c r="AH1137" s="39"/>
      <c r="AI1137" s="39"/>
      <c r="AJ1137" s="39"/>
      <c r="AK1137" s="39"/>
      <c r="AL1137" s="39"/>
      <c r="AM1137" s="39"/>
      <c r="AN1137" s="39"/>
      <c r="AO1137" s="39"/>
      <c r="AP1137" s="39"/>
      <c r="AQ1137" s="39"/>
      <c r="AR1137" s="39"/>
      <c r="AS1137" s="39"/>
      <c r="AT1137" s="39"/>
      <c r="AU1137" s="39"/>
      <c r="AV1137" s="39"/>
      <c r="AW1137" s="39"/>
      <c r="AX1137" s="39"/>
      <c r="AY1137" s="39"/>
      <c r="AZ1137" s="39"/>
      <c r="BA1137" s="39"/>
      <c r="BB1137" s="39"/>
      <c r="BC1137" s="39"/>
      <c r="BD1137" s="39"/>
      <c r="BE1137" s="39"/>
      <c r="BF1137" s="39"/>
      <c r="BG1137" s="39"/>
      <c r="BH1137" s="39"/>
      <c r="BI1137" s="39"/>
      <c r="BJ1137" s="39"/>
      <c r="BK1137" s="39"/>
      <c r="BL1137" s="39"/>
      <c r="BM1137" s="39"/>
      <c r="BN1137" s="39"/>
      <c r="BO1137" s="39"/>
      <c r="BP1137" s="39"/>
      <c r="BQ1137" s="39"/>
      <c r="BR1137" s="39"/>
      <c r="BS1137" s="39"/>
      <c r="BT1137" s="39"/>
      <c r="BU1137" s="39"/>
      <c r="BV1137" s="39"/>
      <c r="BW1137" s="39"/>
      <c r="BX1137" s="39"/>
      <c r="BY1137" s="39"/>
      <c r="BZ1137" s="39"/>
      <c r="CA1137" s="39"/>
      <c r="CB1137" s="39"/>
      <c r="CC1137" s="39"/>
      <c r="CD1137" s="39"/>
      <c r="CE1137" s="39"/>
      <c r="CF1137" s="39"/>
      <c r="CG1137" s="39"/>
      <c r="CH1137" s="39"/>
      <c r="CI1137" s="39"/>
      <c r="CJ1137" s="39"/>
      <c r="CK1137" s="39"/>
      <c r="CL1137" s="39"/>
      <c r="CM1137" s="39"/>
      <c r="CN1137" s="39"/>
      <c r="CO1137" s="39"/>
      <c r="CP1137" s="39"/>
      <c r="CQ1137" s="39"/>
      <c r="CR1137" s="39"/>
      <c r="CS1137" s="39"/>
      <c r="CT1137" s="39"/>
      <c r="CU1137" s="39"/>
      <c r="CV1137" s="39"/>
      <c r="CW1137" s="39"/>
      <c r="CX1137" s="39"/>
      <c r="CY1137" s="39"/>
      <c r="CZ1137" s="39"/>
      <c r="DA1137" s="39"/>
      <c r="DB1137" s="39"/>
      <c r="DC1137" s="39"/>
      <c r="DD1137" s="39"/>
      <c r="DE1137" s="39"/>
      <c r="DF1137" s="39"/>
      <c r="DG1137" s="39"/>
      <c r="DH1137" s="39"/>
      <c r="DI1137" s="39"/>
      <c r="DJ1137" s="39"/>
      <c r="DK1137" s="39"/>
      <c r="DL1137" s="39"/>
      <c r="DM1137" s="39"/>
      <c r="DN1137" s="39"/>
      <c r="DO1137" s="39"/>
      <c r="DP1137" s="39"/>
      <c r="DQ1137" s="39"/>
      <c r="DR1137" s="39"/>
      <c r="DS1137" s="39"/>
      <c r="DT1137" s="39"/>
      <c r="DU1137" s="39"/>
      <c r="DV1137" s="39"/>
      <c r="DW1137" s="39"/>
      <c r="DX1137" s="39"/>
      <c r="DY1137" s="39"/>
      <c r="DZ1137" s="39"/>
      <c r="EA1137" s="39"/>
      <c r="EB1137" s="39"/>
      <c r="EC1137" s="39"/>
      <c r="ED1137" s="39"/>
      <c r="EE1137" s="39"/>
      <c r="EF1137" s="39"/>
      <c r="EG1137" s="39"/>
      <c r="EH1137" s="39"/>
      <c r="EI1137" s="39"/>
      <c r="EJ1137" s="39"/>
      <c r="EK1137" s="39"/>
      <c r="EL1137" s="39"/>
      <c r="EM1137" s="39"/>
      <c r="EN1137" s="39"/>
      <c r="EO1137" s="39"/>
      <c r="EP1137" s="39"/>
      <c r="EQ1137" s="39"/>
      <c r="ER1137" s="39"/>
      <c r="ES1137" s="39"/>
      <c r="ET1137" s="39"/>
      <c r="EU1137" s="39"/>
      <c r="EV1137" s="39"/>
      <c r="EW1137" s="39"/>
      <c r="EX1137" s="39"/>
      <c r="EY1137" s="39"/>
      <c r="EZ1137" s="39"/>
      <c r="FA1137" s="39"/>
      <c r="FB1137" s="39"/>
      <c r="FC1137" s="39"/>
      <c r="FD1137" s="39"/>
      <c r="FE1137" s="39"/>
      <c r="FF1137" s="39"/>
      <c r="FG1137" s="39"/>
      <c r="FH1137" s="39"/>
      <c r="FI1137" s="39"/>
      <c r="FJ1137" s="39"/>
      <c r="FK1137" s="39"/>
      <c r="FL1137" s="39"/>
      <c r="FM1137" s="39"/>
      <c r="FN1137" s="39"/>
      <c r="FO1137" s="39"/>
      <c r="FP1137" s="39"/>
      <c r="FQ1137" s="39"/>
      <c r="FR1137" s="39"/>
      <c r="FS1137" s="39"/>
      <c r="FT1137" s="39"/>
      <c r="FU1137" s="39"/>
      <c r="FV1137" s="39"/>
      <c r="FW1137" s="39"/>
      <c r="FX1137" s="39"/>
      <c r="FY1137" s="39"/>
      <c r="FZ1137" s="39"/>
      <c r="GA1137" s="39"/>
      <c r="GB1137" s="39"/>
      <c r="GC1137" s="39"/>
      <c r="GD1137" s="39"/>
      <c r="GE1137" s="39"/>
      <c r="GF1137" s="39"/>
      <c r="GG1137" s="39"/>
      <c r="GH1137" s="39"/>
      <c r="GI1137" s="39"/>
      <c r="GJ1137" s="39"/>
      <c r="GK1137" s="39"/>
      <c r="GL1137" s="39"/>
      <c r="GM1137" s="39"/>
      <c r="GN1137" s="39"/>
      <c r="GO1137" s="39"/>
      <c r="GP1137" s="39"/>
      <c r="GQ1137" s="39"/>
      <c r="GR1137" s="39"/>
      <c r="GS1137" s="39"/>
      <c r="GT1137" s="39"/>
      <c r="GU1137" s="39"/>
      <c r="GV1137" s="39"/>
      <c r="GW1137" s="39"/>
      <c r="GX1137" s="39"/>
      <c r="GY1137" s="39"/>
      <c r="GZ1137" s="39"/>
      <c r="HA1137" s="39"/>
      <c r="HB1137" s="39"/>
      <c r="HC1137" s="39"/>
      <c r="HD1137" s="39"/>
      <c r="HE1137" s="39"/>
      <c r="HF1137" s="39"/>
      <c r="HG1137" s="39"/>
      <c r="HH1137" s="39"/>
      <c r="HI1137" s="39"/>
      <c r="HJ1137" s="39"/>
      <c r="HK1137" s="39"/>
      <c r="HL1137" s="39"/>
      <c r="HM1137" s="39"/>
      <c r="HN1137" s="39"/>
      <c r="HO1137" s="39"/>
      <c r="HP1137" s="39"/>
      <c r="HQ1137" s="39"/>
      <c r="HR1137" s="39"/>
      <c r="HS1137" s="39"/>
      <c r="HT1137" s="39"/>
      <c r="HU1137" s="39"/>
      <c r="HV1137" s="39"/>
      <c r="HW1137" s="39"/>
      <c r="HX1137" s="39"/>
      <c r="HY1137" s="39"/>
      <c r="HZ1137" s="39"/>
      <c r="IA1137" s="39"/>
      <c r="IB1137" s="44"/>
      <c r="IC1137" s="40"/>
      <c r="ID1137" s="40"/>
      <c r="IE1137" s="40"/>
      <c r="IF1137" s="40"/>
      <c r="IG1137" s="40"/>
      <c r="IH1137" s="40"/>
      <c r="II1137" s="40"/>
      <c r="IJ1137" s="40"/>
      <c r="IK1137" s="40"/>
      <c r="IL1137" s="40"/>
      <c r="IM1137" s="40"/>
      <c r="IN1137" s="40"/>
      <c r="IO1137" s="40"/>
      <c r="IP1137" s="40"/>
      <c r="IQ1137" s="40"/>
      <c r="IR1137" s="40"/>
      <c r="IS1137" s="40"/>
      <c r="IT1137" s="40"/>
      <c r="IU1137" s="40"/>
      <c r="IV1137" s="40"/>
    </row>
    <row r="1138" spans="2:256" s="33" customFormat="1" ht="31.5" x14ac:dyDescent="0.25">
      <c r="B1138" s="177"/>
      <c r="C1138" s="94">
        <v>502</v>
      </c>
      <c r="D1138" s="80" t="s">
        <v>3306</v>
      </c>
      <c r="E1138" s="42" t="s">
        <v>1757</v>
      </c>
      <c r="F1138" s="45" t="s">
        <v>1524</v>
      </c>
      <c r="G1138" s="80" t="s">
        <v>4058</v>
      </c>
      <c r="H1138" s="43" t="s">
        <v>3974</v>
      </c>
      <c r="I1138" s="145">
        <v>3300</v>
      </c>
      <c r="J1138" s="38"/>
      <c r="K1138" s="35" t="s">
        <v>3636</v>
      </c>
      <c r="L1138" s="39"/>
      <c r="M1138" s="39"/>
      <c r="N1138" s="39"/>
      <c r="O1138" s="39"/>
      <c r="P1138" s="39"/>
      <c r="Q1138" s="39"/>
      <c r="R1138" s="39"/>
      <c r="S1138" s="39"/>
      <c r="T1138" s="39"/>
      <c r="U1138" s="39"/>
      <c r="V1138" s="39"/>
      <c r="W1138" s="39"/>
      <c r="X1138" s="39"/>
      <c r="Y1138" s="39"/>
      <c r="Z1138" s="39"/>
      <c r="AA1138" s="39"/>
      <c r="AB1138" s="39"/>
      <c r="AC1138" s="39"/>
      <c r="AD1138" s="39"/>
      <c r="AE1138" s="39"/>
      <c r="AF1138" s="39"/>
      <c r="AG1138" s="39"/>
      <c r="AH1138" s="39"/>
      <c r="AI1138" s="39"/>
      <c r="AJ1138" s="39"/>
      <c r="AK1138" s="39"/>
      <c r="AL1138" s="39"/>
      <c r="AM1138" s="39"/>
      <c r="AN1138" s="39"/>
      <c r="AO1138" s="39"/>
      <c r="AP1138" s="39"/>
      <c r="AQ1138" s="39"/>
      <c r="AR1138" s="39"/>
      <c r="AS1138" s="39"/>
      <c r="AT1138" s="39"/>
      <c r="AU1138" s="39"/>
      <c r="AV1138" s="39"/>
      <c r="AW1138" s="39"/>
      <c r="AX1138" s="39"/>
      <c r="AY1138" s="39"/>
      <c r="AZ1138" s="39"/>
      <c r="BA1138" s="39"/>
      <c r="BB1138" s="39"/>
      <c r="BC1138" s="39"/>
      <c r="BD1138" s="39"/>
      <c r="BE1138" s="39"/>
      <c r="BF1138" s="39"/>
      <c r="BG1138" s="39"/>
      <c r="BH1138" s="39"/>
      <c r="BI1138" s="39"/>
      <c r="BJ1138" s="39"/>
      <c r="BK1138" s="39"/>
      <c r="BL1138" s="39"/>
      <c r="BM1138" s="39"/>
      <c r="BN1138" s="39"/>
      <c r="BO1138" s="39"/>
      <c r="BP1138" s="39"/>
      <c r="BQ1138" s="39"/>
      <c r="BR1138" s="39"/>
      <c r="BS1138" s="39"/>
      <c r="BT1138" s="39"/>
      <c r="BU1138" s="39"/>
      <c r="BV1138" s="39"/>
      <c r="BW1138" s="39"/>
      <c r="BX1138" s="39"/>
      <c r="BY1138" s="39"/>
      <c r="BZ1138" s="39"/>
      <c r="CA1138" s="39"/>
      <c r="CB1138" s="39"/>
      <c r="CC1138" s="39"/>
      <c r="CD1138" s="39"/>
      <c r="CE1138" s="39"/>
      <c r="CF1138" s="39"/>
      <c r="CG1138" s="39"/>
      <c r="CH1138" s="39"/>
      <c r="CI1138" s="39"/>
      <c r="CJ1138" s="39"/>
      <c r="CK1138" s="39"/>
      <c r="CL1138" s="39"/>
      <c r="CM1138" s="39"/>
      <c r="CN1138" s="39"/>
      <c r="CO1138" s="39"/>
      <c r="CP1138" s="39"/>
      <c r="CQ1138" s="39"/>
      <c r="CR1138" s="39"/>
      <c r="CS1138" s="39"/>
      <c r="CT1138" s="39"/>
      <c r="CU1138" s="39"/>
      <c r="CV1138" s="39"/>
      <c r="CW1138" s="39"/>
      <c r="CX1138" s="39"/>
      <c r="CY1138" s="39"/>
      <c r="CZ1138" s="39"/>
      <c r="DA1138" s="39"/>
      <c r="DB1138" s="39"/>
      <c r="DC1138" s="39"/>
      <c r="DD1138" s="39"/>
      <c r="DE1138" s="39"/>
      <c r="DF1138" s="39"/>
      <c r="DG1138" s="39"/>
      <c r="DH1138" s="39"/>
      <c r="DI1138" s="39"/>
      <c r="DJ1138" s="39"/>
      <c r="DK1138" s="39"/>
      <c r="DL1138" s="39"/>
      <c r="DM1138" s="39"/>
      <c r="DN1138" s="39"/>
      <c r="DO1138" s="39"/>
      <c r="DP1138" s="39"/>
      <c r="DQ1138" s="39"/>
      <c r="DR1138" s="39"/>
      <c r="DS1138" s="39"/>
      <c r="DT1138" s="39"/>
      <c r="DU1138" s="39"/>
      <c r="DV1138" s="39"/>
      <c r="DW1138" s="39"/>
      <c r="DX1138" s="39"/>
      <c r="DY1138" s="39"/>
      <c r="DZ1138" s="39"/>
      <c r="EA1138" s="39"/>
      <c r="EB1138" s="39"/>
      <c r="EC1138" s="39"/>
      <c r="ED1138" s="39"/>
      <c r="EE1138" s="39"/>
      <c r="EF1138" s="39"/>
      <c r="EG1138" s="39"/>
      <c r="EH1138" s="39"/>
      <c r="EI1138" s="39"/>
      <c r="EJ1138" s="39"/>
      <c r="EK1138" s="39"/>
      <c r="EL1138" s="39"/>
      <c r="EM1138" s="39"/>
      <c r="EN1138" s="39"/>
      <c r="EO1138" s="39"/>
      <c r="EP1138" s="39"/>
      <c r="EQ1138" s="39"/>
      <c r="ER1138" s="39"/>
      <c r="ES1138" s="39"/>
      <c r="ET1138" s="39"/>
      <c r="EU1138" s="39"/>
      <c r="EV1138" s="39"/>
      <c r="EW1138" s="39"/>
      <c r="EX1138" s="39"/>
      <c r="EY1138" s="39"/>
      <c r="EZ1138" s="39"/>
      <c r="FA1138" s="39"/>
      <c r="FB1138" s="39"/>
      <c r="FC1138" s="39"/>
      <c r="FD1138" s="39"/>
      <c r="FE1138" s="39"/>
      <c r="FF1138" s="39"/>
      <c r="FG1138" s="39"/>
      <c r="FH1138" s="39"/>
      <c r="FI1138" s="39"/>
      <c r="FJ1138" s="39"/>
      <c r="FK1138" s="39"/>
      <c r="FL1138" s="39"/>
      <c r="FM1138" s="39"/>
      <c r="FN1138" s="39"/>
      <c r="FO1138" s="39"/>
      <c r="FP1138" s="39"/>
      <c r="FQ1138" s="39"/>
      <c r="FR1138" s="39"/>
      <c r="FS1138" s="39"/>
      <c r="FT1138" s="39"/>
      <c r="FU1138" s="39"/>
      <c r="FV1138" s="39"/>
      <c r="FW1138" s="39"/>
      <c r="FX1138" s="39"/>
      <c r="FY1138" s="39"/>
      <c r="FZ1138" s="39"/>
      <c r="GA1138" s="39"/>
      <c r="GB1138" s="39"/>
      <c r="GC1138" s="39"/>
      <c r="GD1138" s="39"/>
      <c r="GE1138" s="39"/>
      <c r="GF1138" s="39"/>
      <c r="GG1138" s="39"/>
      <c r="GH1138" s="39"/>
      <c r="GI1138" s="39"/>
      <c r="GJ1138" s="39"/>
      <c r="GK1138" s="39"/>
      <c r="GL1138" s="39"/>
      <c r="GM1138" s="39"/>
      <c r="GN1138" s="39"/>
      <c r="GO1138" s="39"/>
      <c r="GP1138" s="39"/>
      <c r="GQ1138" s="39"/>
      <c r="GR1138" s="39"/>
      <c r="GS1138" s="39"/>
      <c r="GT1138" s="39"/>
      <c r="GU1138" s="39"/>
      <c r="GV1138" s="39"/>
      <c r="GW1138" s="39"/>
      <c r="GX1138" s="39"/>
      <c r="GY1138" s="39"/>
      <c r="GZ1138" s="39"/>
      <c r="HA1138" s="39"/>
      <c r="HB1138" s="39"/>
      <c r="HC1138" s="39"/>
      <c r="HD1138" s="39"/>
      <c r="HE1138" s="39"/>
      <c r="HF1138" s="39"/>
      <c r="HG1138" s="39"/>
      <c r="HH1138" s="39"/>
      <c r="HI1138" s="39"/>
      <c r="HJ1138" s="39"/>
      <c r="HK1138" s="39"/>
      <c r="HL1138" s="39"/>
      <c r="HM1138" s="39"/>
      <c r="HN1138" s="39"/>
      <c r="HO1138" s="39"/>
      <c r="HP1138" s="39"/>
      <c r="HQ1138" s="39"/>
      <c r="HR1138" s="39"/>
      <c r="HS1138" s="39"/>
      <c r="HT1138" s="39"/>
      <c r="HU1138" s="39"/>
      <c r="HV1138" s="39"/>
      <c r="HW1138" s="39"/>
      <c r="HX1138" s="39"/>
      <c r="HY1138" s="39"/>
      <c r="HZ1138" s="39"/>
      <c r="IA1138" s="39"/>
      <c r="IB1138" s="44"/>
      <c r="IC1138" s="40"/>
      <c r="ID1138" s="40"/>
      <c r="IE1138" s="40"/>
      <c r="IF1138" s="40"/>
      <c r="IG1138" s="40"/>
      <c r="IH1138" s="40"/>
      <c r="II1138" s="40"/>
      <c r="IJ1138" s="40"/>
      <c r="IK1138" s="40"/>
      <c r="IL1138" s="40"/>
      <c r="IM1138" s="40"/>
      <c r="IN1138" s="40"/>
      <c r="IO1138" s="40"/>
      <c r="IP1138" s="40"/>
      <c r="IQ1138" s="40"/>
      <c r="IR1138" s="40"/>
      <c r="IS1138" s="40"/>
      <c r="IT1138" s="40"/>
      <c r="IU1138" s="40"/>
      <c r="IV1138" s="40"/>
    </row>
    <row r="1139" spans="2:256" s="33" customFormat="1" ht="31.5" x14ac:dyDescent="0.25">
      <c r="B1139" s="177"/>
      <c r="C1139" s="94">
        <v>503</v>
      </c>
      <c r="D1139" s="80" t="s">
        <v>3306</v>
      </c>
      <c r="E1139" s="42" t="s">
        <v>1757</v>
      </c>
      <c r="F1139" s="45" t="s">
        <v>1525</v>
      </c>
      <c r="G1139" s="80" t="s">
        <v>4059</v>
      </c>
      <c r="H1139" s="80" t="s">
        <v>4060</v>
      </c>
      <c r="I1139" s="145">
        <v>4200</v>
      </c>
      <c r="J1139" s="38"/>
      <c r="K1139" s="35" t="s">
        <v>3637</v>
      </c>
      <c r="L1139" s="39"/>
      <c r="M1139" s="39"/>
      <c r="N1139" s="39"/>
      <c r="O1139" s="39"/>
      <c r="P1139" s="39"/>
      <c r="Q1139" s="39"/>
      <c r="R1139" s="39"/>
      <c r="S1139" s="39"/>
      <c r="T1139" s="39"/>
      <c r="U1139" s="39"/>
      <c r="V1139" s="39"/>
      <c r="W1139" s="39"/>
      <c r="X1139" s="39"/>
      <c r="Y1139" s="39"/>
      <c r="Z1139" s="39"/>
      <c r="AA1139" s="39"/>
      <c r="AB1139" s="39"/>
      <c r="AC1139" s="39"/>
      <c r="AD1139" s="39"/>
      <c r="AE1139" s="39"/>
      <c r="AF1139" s="39"/>
      <c r="AG1139" s="39"/>
      <c r="AH1139" s="39"/>
      <c r="AI1139" s="39"/>
      <c r="AJ1139" s="39"/>
      <c r="AK1139" s="39"/>
      <c r="AL1139" s="39"/>
      <c r="AM1139" s="39"/>
      <c r="AN1139" s="39"/>
      <c r="AO1139" s="39"/>
      <c r="AP1139" s="39"/>
      <c r="AQ1139" s="39"/>
      <c r="AR1139" s="39"/>
      <c r="AS1139" s="39"/>
      <c r="AT1139" s="39"/>
      <c r="AU1139" s="39"/>
      <c r="AV1139" s="39"/>
      <c r="AW1139" s="39"/>
      <c r="AX1139" s="39"/>
      <c r="AY1139" s="39"/>
      <c r="AZ1139" s="39"/>
      <c r="BA1139" s="39"/>
      <c r="BB1139" s="39"/>
      <c r="BC1139" s="39"/>
      <c r="BD1139" s="39"/>
      <c r="BE1139" s="39"/>
      <c r="BF1139" s="39"/>
      <c r="BG1139" s="39"/>
      <c r="BH1139" s="39"/>
      <c r="BI1139" s="39"/>
      <c r="BJ1139" s="39"/>
      <c r="BK1139" s="39"/>
      <c r="BL1139" s="39"/>
      <c r="BM1139" s="39"/>
      <c r="BN1139" s="39"/>
      <c r="BO1139" s="39"/>
      <c r="BP1139" s="39"/>
      <c r="BQ1139" s="39"/>
      <c r="BR1139" s="39"/>
      <c r="BS1139" s="39"/>
      <c r="BT1139" s="39"/>
      <c r="BU1139" s="39"/>
      <c r="BV1139" s="39"/>
      <c r="BW1139" s="39"/>
      <c r="BX1139" s="39"/>
      <c r="BY1139" s="39"/>
      <c r="BZ1139" s="39"/>
      <c r="CA1139" s="39"/>
      <c r="CB1139" s="39"/>
      <c r="CC1139" s="39"/>
      <c r="CD1139" s="39"/>
      <c r="CE1139" s="39"/>
      <c r="CF1139" s="39"/>
      <c r="CG1139" s="39"/>
      <c r="CH1139" s="39"/>
      <c r="CI1139" s="39"/>
      <c r="CJ1139" s="39"/>
      <c r="CK1139" s="39"/>
      <c r="CL1139" s="39"/>
      <c r="CM1139" s="39"/>
      <c r="CN1139" s="39"/>
      <c r="CO1139" s="39"/>
      <c r="CP1139" s="39"/>
      <c r="CQ1139" s="39"/>
      <c r="CR1139" s="39"/>
      <c r="CS1139" s="39"/>
      <c r="CT1139" s="39"/>
      <c r="CU1139" s="39"/>
      <c r="CV1139" s="39"/>
      <c r="CW1139" s="39"/>
      <c r="CX1139" s="39"/>
      <c r="CY1139" s="39"/>
      <c r="CZ1139" s="39"/>
      <c r="DA1139" s="39"/>
      <c r="DB1139" s="39"/>
      <c r="DC1139" s="39"/>
      <c r="DD1139" s="39"/>
      <c r="DE1139" s="39"/>
      <c r="DF1139" s="39"/>
      <c r="DG1139" s="39"/>
      <c r="DH1139" s="39"/>
      <c r="DI1139" s="39"/>
      <c r="DJ1139" s="39"/>
      <c r="DK1139" s="39"/>
      <c r="DL1139" s="39"/>
      <c r="DM1139" s="39"/>
      <c r="DN1139" s="39"/>
      <c r="DO1139" s="39"/>
      <c r="DP1139" s="39"/>
      <c r="DQ1139" s="39"/>
      <c r="DR1139" s="39"/>
      <c r="DS1139" s="39"/>
      <c r="DT1139" s="39"/>
      <c r="DU1139" s="39"/>
      <c r="DV1139" s="39"/>
      <c r="DW1139" s="39"/>
      <c r="DX1139" s="39"/>
      <c r="DY1139" s="39"/>
      <c r="DZ1139" s="39"/>
      <c r="EA1139" s="39"/>
      <c r="EB1139" s="39"/>
      <c r="EC1139" s="39"/>
      <c r="ED1139" s="39"/>
      <c r="EE1139" s="39"/>
      <c r="EF1139" s="39"/>
      <c r="EG1139" s="39"/>
      <c r="EH1139" s="39"/>
      <c r="EI1139" s="39"/>
      <c r="EJ1139" s="39"/>
      <c r="EK1139" s="39"/>
      <c r="EL1139" s="39"/>
      <c r="EM1139" s="39"/>
      <c r="EN1139" s="39"/>
      <c r="EO1139" s="39"/>
      <c r="EP1139" s="39"/>
      <c r="EQ1139" s="39"/>
      <c r="ER1139" s="39"/>
      <c r="ES1139" s="39"/>
      <c r="ET1139" s="39"/>
      <c r="EU1139" s="39"/>
      <c r="EV1139" s="39"/>
      <c r="EW1139" s="39"/>
      <c r="EX1139" s="39"/>
      <c r="EY1139" s="39"/>
      <c r="EZ1139" s="39"/>
      <c r="FA1139" s="39"/>
      <c r="FB1139" s="39"/>
      <c r="FC1139" s="39"/>
      <c r="FD1139" s="39"/>
      <c r="FE1139" s="39"/>
      <c r="FF1139" s="39"/>
      <c r="FG1139" s="39"/>
      <c r="FH1139" s="39"/>
      <c r="FI1139" s="39"/>
      <c r="FJ1139" s="39"/>
      <c r="FK1139" s="39"/>
      <c r="FL1139" s="39"/>
      <c r="FM1139" s="39"/>
      <c r="FN1139" s="39"/>
      <c r="FO1139" s="39"/>
      <c r="FP1139" s="39"/>
      <c r="FQ1139" s="39"/>
      <c r="FR1139" s="39"/>
      <c r="FS1139" s="39"/>
      <c r="FT1139" s="39"/>
      <c r="FU1139" s="39"/>
      <c r="FV1139" s="39"/>
      <c r="FW1139" s="39"/>
      <c r="FX1139" s="39"/>
      <c r="FY1139" s="39"/>
      <c r="FZ1139" s="39"/>
      <c r="GA1139" s="39"/>
      <c r="GB1139" s="39"/>
      <c r="GC1139" s="39"/>
      <c r="GD1139" s="39"/>
      <c r="GE1139" s="39"/>
      <c r="GF1139" s="39"/>
      <c r="GG1139" s="39"/>
      <c r="GH1139" s="39"/>
      <c r="GI1139" s="39"/>
      <c r="GJ1139" s="39"/>
      <c r="GK1139" s="39"/>
      <c r="GL1139" s="39"/>
      <c r="GM1139" s="39"/>
      <c r="GN1139" s="39"/>
      <c r="GO1139" s="39"/>
      <c r="GP1139" s="39"/>
      <c r="GQ1139" s="39"/>
      <c r="GR1139" s="39"/>
      <c r="GS1139" s="39"/>
      <c r="GT1139" s="39"/>
      <c r="GU1139" s="39"/>
      <c r="GV1139" s="39"/>
      <c r="GW1139" s="39"/>
      <c r="GX1139" s="39"/>
      <c r="GY1139" s="39"/>
      <c r="GZ1139" s="39"/>
      <c r="HA1139" s="39"/>
      <c r="HB1139" s="39"/>
      <c r="HC1139" s="39"/>
      <c r="HD1139" s="39"/>
      <c r="HE1139" s="39"/>
      <c r="HF1139" s="39"/>
      <c r="HG1139" s="39"/>
      <c r="HH1139" s="39"/>
      <c r="HI1139" s="39"/>
      <c r="HJ1139" s="39"/>
      <c r="HK1139" s="39"/>
      <c r="HL1139" s="39"/>
      <c r="HM1139" s="39"/>
      <c r="HN1139" s="39"/>
      <c r="HO1139" s="39"/>
      <c r="HP1139" s="39"/>
      <c r="HQ1139" s="39"/>
      <c r="HR1139" s="39"/>
      <c r="HS1139" s="39"/>
      <c r="HT1139" s="39"/>
      <c r="HU1139" s="39"/>
      <c r="HV1139" s="39"/>
      <c r="HW1139" s="39"/>
      <c r="HX1139" s="39"/>
      <c r="HY1139" s="39"/>
      <c r="HZ1139" s="39"/>
      <c r="IA1139" s="39"/>
      <c r="IB1139" s="44"/>
      <c r="IC1139" s="40"/>
      <c r="ID1139" s="40"/>
      <c r="IE1139" s="40"/>
      <c r="IF1139" s="40"/>
      <c r="IG1139" s="40"/>
      <c r="IH1139" s="40"/>
      <c r="II1139" s="40"/>
      <c r="IJ1139" s="40"/>
      <c r="IK1139" s="40"/>
      <c r="IL1139" s="40"/>
      <c r="IM1139" s="40"/>
      <c r="IN1139" s="40"/>
      <c r="IO1139" s="40"/>
      <c r="IP1139" s="40"/>
      <c r="IQ1139" s="40"/>
      <c r="IR1139" s="40"/>
      <c r="IS1139" s="40"/>
      <c r="IT1139" s="40"/>
      <c r="IU1139" s="40"/>
      <c r="IV1139" s="40"/>
    </row>
    <row r="1140" spans="2:256" s="33" customFormat="1" ht="31.5" x14ac:dyDescent="0.25">
      <c r="B1140" s="177"/>
      <c r="C1140" s="94">
        <v>504</v>
      </c>
      <c r="D1140" s="80" t="s">
        <v>3306</v>
      </c>
      <c r="E1140" s="42" t="s">
        <v>1757</v>
      </c>
      <c r="F1140" s="45" t="s">
        <v>1526</v>
      </c>
      <c r="G1140" s="80" t="s">
        <v>4061</v>
      </c>
      <c r="H1140" s="43" t="s">
        <v>3974</v>
      </c>
      <c r="I1140" s="145">
        <v>4800</v>
      </c>
      <c r="J1140" s="38"/>
      <c r="K1140" s="35" t="s">
        <v>3638</v>
      </c>
      <c r="L1140" s="39"/>
      <c r="M1140" s="39"/>
      <c r="N1140" s="39"/>
      <c r="O1140" s="39"/>
      <c r="P1140" s="39"/>
      <c r="Q1140" s="39"/>
      <c r="R1140" s="39"/>
      <c r="S1140" s="39"/>
      <c r="T1140" s="39"/>
      <c r="U1140" s="39"/>
      <c r="V1140" s="39"/>
      <c r="W1140" s="39"/>
      <c r="X1140" s="39"/>
      <c r="Y1140" s="39"/>
      <c r="Z1140" s="39"/>
      <c r="AA1140" s="39"/>
      <c r="AB1140" s="39"/>
      <c r="AC1140" s="39"/>
      <c r="AD1140" s="39"/>
      <c r="AE1140" s="39"/>
      <c r="AF1140" s="39"/>
      <c r="AG1140" s="39"/>
      <c r="AH1140" s="39"/>
      <c r="AI1140" s="39"/>
      <c r="AJ1140" s="39"/>
      <c r="AK1140" s="39"/>
      <c r="AL1140" s="39"/>
      <c r="AM1140" s="39"/>
      <c r="AN1140" s="39"/>
      <c r="AO1140" s="39"/>
      <c r="AP1140" s="39"/>
      <c r="AQ1140" s="39"/>
      <c r="AR1140" s="39"/>
      <c r="AS1140" s="39"/>
      <c r="AT1140" s="39"/>
      <c r="AU1140" s="39"/>
      <c r="AV1140" s="39"/>
      <c r="AW1140" s="39"/>
      <c r="AX1140" s="39"/>
      <c r="AY1140" s="39"/>
      <c r="AZ1140" s="39"/>
      <c r="BA1140" s="39"/>
      <c r="BB1140" s="39"/>
      <c r="BC1140" s="39"/>
      <c r="BD1140" s="39"/>
      <c r="BE1140" s="39"/>
      <c r="BF1140" s="39"/>
      <c r="BG1140" s="39"/>
      <c r="BH1140" s="39"/>
      <c r="BI1140" s="39"/>
      <c r="BJ1140" s="39"/>
      <c r="BK1140" s="39"/>
      <c r="BL1140" s="39"/>
      <c r="BM1140" s="39"/>
      <c r="BN1140" s="39"/>
      <c r="BO1140" s="39"/>
      <c r="BP1140" s="39"/>
      <c r="BQ1140" s="39"/>
      <c r="BR1140" s="39"/>
      <c r="BS1140" s="39"/>
      <c r="BT1140" s="39"/>
      <c r="BU1140" s="39"/>
      <c r="BV1140" s="39"/>
      <c r="BW1140" s="39"/>
      <c r="BX1140" s="39"/>
      <c r="BY1140" s="39"/>
      <c r="BZ1140" s="39"/>
      <c r="CA1140" s="39"/>
      <c r="CB1140" s="39"/>
      <c r="CC1140" s="39"/>
      <c r="CD1140" s="39"/>
      <c r="CE1140" s="39"/>
      <c r="CF1140" s="39"/>
      <c r="CG1140" s="39"/>
      <c r="CH1140" s="39"/>
      <c r="CI1140" s="39"/>
      <c r="CJ1140" s="39"/>
      <c r="CK1140" s="39"/>
      <c r="CL1140" s="39"/>
      <c r="CM1140" s="39"/>
      <c r="CN1140" s="39"/>
      <c r="CO1140" s="39"/>
      <c r="CP1140" s="39"/>
      <c r="CQ1140" s="39"/>
      <c r="CR1140" s="39"/>
      <c r="CS1140" s="39"/>
      <c r="CT1140" s="39"/>
      <c r="CU1140" s="39"/>
      <c r="CV1140" s="39"/>
      <c r="CW1140" s="39"/>
      <c r="CX1140" s="39"/>
      <c r="CY1140" s="39"/>
      <c r="CZ1140" s="39"/>
      <c r="DA1140" s="39"/>
      <c r="DB1140" s="39"/>
      <c r="DC1140" s="39"/>
      <c r="DD1140" s="39"/>
      <c r="DE1140" s="39"/>
      <c r="DF1140" s="39"/>
      <c r="DG1140" s="39"/>
      <c r="DH1140" s="39"/>
      <c r="DI1140" s="39"/>
      <c r="DJ1140" s="39"/>
      <c r="DK1140" s="39"/>
      <c r="DL1140" s="39"/>
      <c r="DM1140" s="39"/>
      <c r="DN1140" s="39"/>
      <c r="DO1140" s="39"/>
      <c r="DP1140" s="39"/>
      <c r="DQ1140" s="39"/>
      <c r="DR1140" s="39"/>
      <c r="DS1140" s="39"/>
      <c r="DT1140" s="39"/>
      <c r="DU1140" s="39"/>
      <c r="DV1140" s="39"/>
      <c r="DW1140" s="39"/>
      <c r="DX1140" s="39"/>
      <c r="DY1140" s="39"/>
      <c r="DZ1140" s="39"/>
      <c r="EA1140" s="39"/>
      <c r="EB1140" s="39"/>
      <c r="EC1140" s="39"/>
      <c r="ED1140" s="39"/>
      <c r="EE1140" s="39"/>
      <c r="EF1140" s="39"/>
      <c r="EG1140" s="39"/>
      <c r="EH1140" s="39"/>
      <c r="EI1140" s="39"/>
      <c r="EJ1140" s="39"/>
      <c r="EK1140" s="39"/>
      <c r="EL1140" s="39"/>
      <c r="EM1140" s="39"/>
      <c r="EN1140" s="39"/>
      <c r="EO1140" s="39"/>
      <c r="EP1140" s="39"/>
      <c r="EQ1140" s="39"/>
      <c r="ER1140" s="39"/>
      <c r="ES1140" s="39"/>
      <c r="ET1140" s="39"/>
      <c r="EU1140" s="39"/>
      <c r="EV1140" s="39"/>
      <c r="EW1140" s="39"/>
      <c r="EX1140" s="39"/>
      <c r="EY1140" s="39"/>
      <c r="EZ1140" s="39"/>
      <c r="FA1140" s="39"/>
      <c r="FB1140" s="39"/>
      <c r="FC1140" s="39"/>
      <c r="FD1140" s="39"/>
      <c r="FE1140" s="39"/>
      <c r="FF1140" s="39"/>
      <c r="FG1140" s="39"/>
      <c r="FH1140" s="39"/>
      <c r="FI1140" s="39"/>
      <c r="FJ1140" s="39"/>
      <c r="FK1140" s="39"/>
      <c r="FL1140" s="39"/>
      <c r="FM1140" s="39"/>
      <c r="FN1140" s="39"/>
      <c r="FO1140" s="39"/>
      <c r="FP1140" s="39"/>
      <c r="FQ1140" s="39"/>
      <c r="FR1140" s="39"/>
      <c r="FS1140" s="39"/>
      <c r="FT1140" s="39"/>
      <c r="FU1140" s="39"/>
      <c r="FV1140" s="39"/>
      <c r="FW1140" s="39"/>
      <c r="FX1140" s="39"/>
      <c r="FY1140" s="39"/>
      <c r="FZ1140" s="39"/>
      <c r="GA1140" s="39"/>
      <c r="GB1140" s="39"/>
      <c r="GC1140" s="39"/>
      <c r="GD1140" s="39"/>
      <c r="GE1140" s="39"/>
      <c r="GF1140" s="39"/>
      <c r="GG1140" s="39"/>
      <c r="GH1140" s="39"/>
      <c r="GI1140" s="39"/>
      <c r="GJ1140" s="39"/>
      <c r="GK1140" s="39"/>
      <c r="GL1140" s="39"/>
      <c r="GM1140" s="39"/>
      <c r="GN1140" s="39"/>
      <c r="GO1140" s="39"/>
      <c r="GP1140" s="39"/>
      <c r="GQ1140" s="39"/>
      <c r="GR1140" s="39"/>
      <c r="GS1140" s="39"/>
      <c r="GT1140" s="39"/>
      <c r="GU1140" s="39"/>
      <c r="GV1140" s="39"/>
      <c r="GW1140" s="39"/>
      <c r="GX1140" s="39"/>
      <c r="GY1140" s="39"/>
      <c r="GZ1140" s="39"/>
      <c r="HA1140" s="39"/>
      <c r="HB1140" s="39"/>
      <c r="HC1140" s="39"/>
      <c r="HD1140" s="39"/>
      <c r="HE1140" s="39"/>
      <c r="HF1140" s="39"/>
      <c r="HG1140" s="39"/>
      <c r="HH1140" s="39"/>
      <c r="HI1140" s="39"/>
      <c r="HJ1140" s="39"/>
      <c r="HK1140" s="39"/>
      <c r="HL1140" s="39"/>
      <c r="HM1140" s="39"/>
      <c r="HN1140" s="39"/>
      <c r="HO1140" s="39"/>
      <c r="HP1140" s="39"/>
      <c r="HQ1140" s="39"/>
      <c r="HR1140" s="39"/>
      <c r="HS1140" s="39"/>
      <c r="HT1140" s="39"/>
      <c r="HU1140" s="39"/>
      <c r="HV1140" s="39"/>
      <c r="HW1140" s="39"/>
      <c r="HX1140" s="39"/>
      <c r="HY1140" s="39"/>
      <c r="HZ1140" s="39"/>
      <c r="IA1140" s="39"/>
      <c r="IB1140" s="44"/>
      <c r="IC1140" s="40"/>
      <c r="ID1140" s="40"/>
      <c r="IE1140" s="40"/>
      <c r="IF1140" s="40"/>
      <c r="IG1140" s="40"/>
      <c r="IH1140" s="40"/>
      <c r="II1140" s="40"/>
      <c r="IJ1140" s="40"/>
      <c r="IK1140" s="40"/>
      <c r="IL1140" s="40"/>
      <c r="IM1140" s="40"/>
      <c r="IN1140" s="40"/>
      <c r="IO1140" s="40"/>
      <c r="IP1140" s="40"/>
      <c r="IQ1140" s="40"/>
      <c r="IR1140" s="40"/>
      <c r="IS1140" s="40"/>
      <c r="IT1140" s="40"/>
      <c r="IU1140" s="40"/>
      <c r="IV1140" s="40"/>
    </row>
    <row r="1141" spans="2:256" s="33" customFormat="1" ht="31.5" x14ac:dyDescent="0.25">
      <c r="B1141" s="177"/>
      <c r="C1141" s="94">
        <v>505</v>
      </c>
      <c r="D1141" s="80" t="s">
        <v>3306</v>
      </c>
      <c r="E1141" s="42" t="s">
        <v>1757</v>
      </c>
      <c r="F1141" s="35" t="s">
        <v>1392</v>
      </c>
      <c r="G1141" s="80" t="s">
        <v>4062</v>
      </c>
      <c r="H1141" s="80" t="s">
        <v>4063</v>
      </c>
      <c r="I1141" s="145">
        <v>12400</v>
      </c>
      <c r="J1141" s="38"/>
      <c r="K1141" s="35" t="s">
        <v>3639</v>
      </c>
      <c r="L1141" s="39"/>
      <c r="M1141" s="39"/>
      <c r="N1141" s="39"/>
      <c r="O1141" s="39"/>
      <c r="P1141" s="39"/>
      <c r="Q1141" s="39"/>
      <c r="R1141" s="39"/>
      <c r="S1141" s="39"/>
      <c r="T1141" s="39"/>
      <c r="U1141" s="39"/>
      <c r="V1141" s="39"/>
      <c r="W1141" s="39"/>
      <c r="X1141" s="39"/>
      <c r="Y1141" s="39"/>
      <c r="Z1141" s="39"/>
      <c r="AA1141" s="39"/>
      <c r="AB1141" s="39"/>
      <c r="AC1141" s="39"/>
      <c r="AD1141" s="39"/>
      <c r="AE1141" s="39"/>
      <c r="AF1141" s="39"/>
      <c r="AG1141" s="39"/>
      <c r="AH1141" s="39"/>
      <c r="AI1141" s="39"/>
      <c r="AJ1141" s="39"/>
      <c r="AK1141" s="39"/>
      <c r="AL1141" s="39"/>
      <c r="AM1141" s="39"/>
      <c r="AN1141" s="39"/>
      <c r="AO1141" s="39"/>
      <c r="AP1141" s="39"/>
      <c r="AQ1141" s="39"/>
      <c r="AR1141" s="39"/>
      <c r="AS1141" s="39"/>
      <c r="AT1141" s="39"/>
      <c r="AU1141" s="39"/>
      <c r="AV1141" s="39"/>
      <c r="AW1141" s="39"/>
      <c r="AX1141" s="39"/>
      <c r="AY1141" s="39"/>
      <c r="AZ1141" s="39"/>
      <c r="BA1141" s="39"/>
      <c r="BB1141" s="39"/>
      <c r="BC1141" s="39"/>
      <c r="BD1141" s="39"/>
      <c r="BE1141" s="39"/>
      <c r="BF1141" s="39"/>
      <c r="BG1141" s="39"/>
      <c r="BH1141" s="39"/>
      <c r="BI1141" s="39"/>
      <c r="BJ1141" s="39"/>
      <c r="BK1141" s="39"/>
      <c r="BL1141" s="39"/>
      <c r="BM1141" s="39"/>
      <c r="BN1141" s="39"/>
      <c r="BO1141" s="39"/>
      <c r="BP1141" s="39"/>
      <c r="BQ1141" s="39"/>
      <c r="BR1141" s="39"/>
      <c r="BS1141" s="39"/>
      <c r="BT1141" s="39"/>
      <c r="BU1141" s="39"/>
      <c r="BV1141" s="39"/>
      <c r="BW1141" s="39"/>
      <c r="BX1141" s="39"/>
      <c r="BY1141" s="39"/>
      <c r="BZ1141" s="39"/>
      <c r="CA1141" s="39"/>
      <c r="CB1141" s="39"/>
      <c r="CC1141" s="39"/>
      <c r="CD1141" s="39"/>
      <c r="CE1141" s="39"/>
      <c r="CF1141" s="39"/>
      <c r="CG1141" s="39"/>
      <c r="CH1141" s="39"/>
      <c r="CI1141" s="39"/>
      <c r="CJ1141" s="39"/>
      <c r="CK1141" s="39"/>
      <c r="CL1141" s="39"/>
      <c r="CM1141" s="39"/>
      <c r="CN1141" s="39"/>
      <c r="CO1141" s="39"/>
      <c r="CP1141" s="39"/>
      <c r="CQ1141" s="39"/>
      <c r="CR1141" s="39"/>
      <c r="CS1141" s="39"/>
      <c r="CT1141" s="39"/>
      <c r="CU1141" s="39"/>
      <c r="CV1141" s="39"/>
      <c r="CW1141" s="39"/>
      <c r="CX1141" s="39"/>
      <c r="CY1141" s="39"/>
      <c r="CZ1141" s="39"/>
      <c r="DA1141" s="39"/>
      <c r="DB1141" s="39"/>
      <c r="DC1141" s="39"/>
      <c r="DD1141" s="39"/>
      <c r="DE1141" s="39"/>
      <c r="DF1141" s="39"/>
      <c r="DG1141" s="39"/>
      <c r="DH1141" s="39"/>
      <c r="DI1141" s="39"/>
      <c r="DJ1141" s="39"/>
      <c r="DK1141" s="39"/>
      <c r="DL1141" s="39"/>
      <c r="DM1141" s="39"/>
      <c r="DN1141" s="39"/>
      <c r="DO1141" s="39"/>
      <c r="DP1141" s="39"/>
      <c r="DQ1141" s="39"/>
      <c r="DR1141" s="39"/>
      <c r="DS1141" s="39"/>
      <c r="DT1141" s="39"/>
      <c r="DU1141" s="39"/>
      <c r="DV1141" s="39"/>
      <c r="DW1141" s="39"/>
      <c r="DX1141" s="39"/>
      <c r="DY1141" s="39"/>
      <c r="DZ1141" s="39"/>
      <c r="EA1141" s="39"/>
      <c r="EB1141" s="39"/>
      <c r="EC1141" s="39"/>
      <c r="ED1141" s="39"/>
      <c r="EE1141" s="39"/>
      <c r="EF1141" s="39"/>
      <c r="EG1141" s="39"/>
      <c r="EH1141" s="39"/>
      <c r="EI1141" s="39"/>
      <c r="EJ1141" s="39"/>
      <c r="EK1141" s="39"/>
      <c r="EL1141" s="39"/>
      <c r="EM1141" s="39"/>
      <c r="EN1141" s="39"/>
      <c r="EO1141" s="39"/>
      <c r="EP1141" s="39"/>
      <c r="EQ1141" s="39"/>
      <c r="ER1141" s="39"/>
      <c r="ES1141" s="39"/>
      <c r="ET1141" s="39"/>
      <c r="EU1141" s="39"/>
      <c r="EV1141" s="39"/>
      <c r="EW1141" s="39"/>
      <c r="EX1141" s="39"/>
      <c r="EY1141" s="39"/>
      <c r="EZ1141" s="39"/>
      <c r="FA1141" s="39"/>
      <c r="FB1141" s="39"/>
      <c r="FC1141" s="39"/>
      <c r="FD1141" s="39"/>
      <c r="FE1141" s="39"/>
      <c r="FF1141" s="39"/>
      <c r="FG1141" s="39"/>
      <c r="FH1141" s="39"/>
      <c r="FI1141" s="39"/>
      <c r="FJ1141" s="39"/>
      <c r="FK1141" s="39"/>
      <c r="FL1141" s="39"/>
      <c r="FM1141" s="39"/>
      <c r="FN1141" s="39"/>
      <c r="FO1141" s="39"/>
      <c r="FP1141" s="39"/>
      <c r="FQ1141" s="39"/>
      <c r="FR1141" s="39"/>
      <c r="FS1141" s="39"/>
      <c r="FT1141" s="39"/>
      <c r="FU1141" s="39"/>
      <c r="FV1141" s="39"/>
      <c r="FW1141" s="39"/>
      <c r="FX1141" s="39"/>
      <c r="FY1141" s="39"/>
      <c r="FZ1141" s="39"/>
      <c r="GA1141" s="39"/>
      <c r="GB1141" s="39"/>
      <c r="GC1141" s="39"/>
      <c r="GD1141" s="39"/>
      <c r="GE1141" s="39"/>
      <c r="GF1141" s="39"/>
      <c r="GG1141" s="39"/>
      <c r="GH1141" s="39"/>
      <c r="GI1141" s="39"/>
      <c r="GJ1141" s="39"/>
      <c r="GK1141" s="39"/>
      <c r="GL1141" s="39"/>
      <c r="GM1141" s="39"/>
      <c r="GN1141" s="39"/>
      <c r="GO1141" s="39"/>
      <c r="GP1141" s="39"/>
      <c r="GQ1141" s="39"/>
      <c r="GR1141" s="39"/>
      <c r="GS1141" s="39"/>
      <c r="GT1141" s="39"/>
      <c r="GU1141" s="39"/>
      <c r="GV1141" s="39"/>
      <c r="GW1141" s="39"/>
      <c r="GX1141" s="39"/>
      <c r="GY1141" s="39"/>
      <c r="GZ1141" s="39"/>
      <c r="HA1141" s="39"/>
      <c r="HB1141" s="39"/>
      <c r="HC1141" s="39"/>
      <c r="HD1141" s="39"/>
      <c r="HE1141" s="39"/>
      <c r="HF1141" s="39"/>
      <c r="HG1141" s="39"/>
      <c r="HH1141" s="39"/>
      <c r="HI1141" s="39"/>
      <c r="HJ1141" s="39"/>
      <c r="HK1141" s="39"/>
      <c r="HL1141" s="39"/>
      <c r="HM1141" s="39"/>
      <c r="HN1141" s="39"/>
      <c r="HO1141" s="39"/>
      <c r="HP1141" s="39"/>
      <c r="HQ1141" s="39"/>
      <c r="HR1141" s="39"/>
      <c r="HS1141" s="39"/>
      <c r="HT1141" s="39"/>
      <c r="HU1141" s="39"/>
      <c r="HV1141" s="39"/>
      <c r="HW1141" s="39"/>
      <c r="HX1141" s="39"/>
      <c r="HY1141" s="39"/>
      <c r="HZ1141" s="39"/>
      <c r="IA1141" s="39"/>
      <c r="IB1141" s="44"/>
      <c r="IC1141" s="40"/>
      <c r="ID1141" s="40"/>
      <c r="IE1141" s="40"/>
      <c r="IF1141" s="40"/>
      <c r="IG1141" s="40"/>
      <c r="IH1141" s="40"/>
      <c r="II1141" s="40"/>
      <c r="IJ1141" s="40"/>
      <c r="IK1141" s="40"/>
      <c r="IL1141" s="40"/>
      <c r="IM1141" s="40"/>
      <c r="IN1141" s="40"/>
      <c r="IO1141" s="40"/>
      <c r="IP1141" s="40"/>
      <c r="IQ1141" s="40"/>
      <c r="IR1141" s="40"/>
      <c r="IS1141" s="40"/>
      <c r="IT1141" s="40"/>
      <c r="IU1141" s="40"/>
      <c r="IV1141" s="40"/>
    </row>
    <row r="1142" spans="2:256" s="33" customFormat="1" ht="47.25" x14ac:dyDescent="0.25">
      <c r="B1142" s="177"/>
      <c r="C1142" s="94">
        <v>506</v>
      </c>
      <c r="D1142" s="80" t="s">
        <v>3306</v>
      </c>
      <c r="E1142" s="42" t="s">
        <v>1757</v>
      </c>
      <c r="F1142" s="45" t="s">
        <v>1527</v>
      </c>
      <c r="G1142" s="80" t="s">
        <v>4064</v>
      </c>
      <c r="H1142" s="80" t="s">
        <v>4065</v>
      </c>
      <c r="I1142" s="145">
        <v>131250</v>
      </c>
      <c r="J1142" s="38"/>
      <c r="K1142" s="35" t="s">
        <v>3640</v>
      </c>
      <c r="L1142" s="39"/>
      <c r="M1142" s="39"/>
      <c r="N1142" s="39"/>
      <c r="O1142" s="39"/>
      <c r="P1142" s="39"/>
      <c r="Q1142" s="39"/>
      <c r="R1142" s="39"/>
      <c r="S1142" s="39"/>
      <c r="T1142" s="39"/>
      <c r="U1142" s="39"/>
      <c r="V1142" s="39"/>
      <c r="W1142" s="39"/>
      <c r="X1142" s="39"/>
      <c r="Y1142" s="39"/>
      <c r="Z1142" s="39"/>
      <c r="AA1142" s="39"/>
      <c r="AB1142" s="39"/>
      <c r="AC1142" s="39"/>
      <c r="AD1142" s="39"/>
      <c r="AE1142" s="39"/>
      <c r="AF1142" s="39"/>
      <c r="AG1142" s="39"/>
      <c r="AH1142" s="39"/>
      <c r="AI1142" s="39"/>
      <c r="AJ1142" s="39"/>
      <c r="AK1142" s="39"/>
      <c r="AL1142" s="39"/>
      <c r="AM1142" s="39"/>
      <c r="AN1142" s="39"/>
      <c r="AO1142" s="39"/>
      <c r="AP1142" s="39"/>
      <c r="AQ1142" s="39"/>
      <c r="AR1142" s="39"/>
      <c r="AS1142" s="39"/>
      <c r="AT1142" s="39"/>
      <c r="AU1142" s="39"/>
      <c r="AV1142" s="39"/>
      <c r="AW1142" s="39"/>
      <c r="AX1142" s="39"/>
      <c r="AY1142" s="39"/>
      <c r="AZ1142" s="39"/>
      <c r="BA1142" s="39"/>
      <c r="BB1142" s="39"/>
      <c r="BC1142" s="39"/>
      <c r="BD1142" s="39"/>
      <c r="BE1142" s="39"/>
      <c r="BF1142" s="39"/>
      <c r="BG1142" s="39"/>
      <c r="BH1142" s="39"/>
      <c r="BI1142" s="39"/>
      <c r="BJ1142" s="39"/>
      <c r="BK1142" s="39"/>
      <c r="BL1142" s="39"/>
      <c r="BM1142" s="39"/>
      <c r="BN1142" s="39"/>
      <c r="BO1142" s="39"/>
      <c r="BP1142" s="39"/>
      <c r="BQ1142" s="39"/>
      <c r="BR1142" s="39"/>
      <c r="BS1142" s="39"/>
      <c r="BT1142" s="39"/>
      <c r="BU1142" s="39"/>
      <c r="BV1142" s="39"/>
      <c r="BW1142" s="39"/>
      <c r="BX1142" s="39"/>
      <c r="BY1142" s="39"/>
      <c r="BZ1142" s="39"/>
      <c r="CA1142" s="39"/>
      <c r="CB1142" s="39"/>
      <c r="CC1142" s="39"/>
      <c r="CD1142" s="39"/>
      <c r="CE1142" s="39"/>
      <c r="CF1142" s="39"/>
      <c r="CG1142" s="39"/>
      <c r="CH1142" s="39"/>
      <c r="CI1142" s="39"/>
      <c r="CJ1142" s="39"/>
      <c r="CK1142" s="39"/>
      <c r="CL1142" s="39"/>
      <c r="CM1142" s="39"/>
      <c r="CN1142" s="39"/>
      <c r="CO1142" s="39"/>
      <c r="CP1142" s="39"/>
      <c r="CQ1142" s="39"/>
      <c r="CR1142" s="39"/>
      <c r="CS1142" s="39"/>
      <c r="CT1142" s="39"/>
      <c r="CU1142" s="39"/>
      <c r="CV1142" s="39"/>
      <c r="CW1142" s="39"/>
      <c r="CX1142" s="39"/>
      <c r="CY1142" s="39"/>
      <c r="CZ1142" s="39"/>
      <c r="DA1142" s="39"/>
      <c r="DB1142" s="39"/>
      <c r="DC1142" s="39"/>
      <c r="DD1142" s="39"/>
      <c r="DE1142" s="39"/>
      <c r="DF1142" s="39"/>
      <c r="DG1142" s="39"/>
      <c r="DH1142" s="39"/>
      <c r="DI1142" s="39"/>
      <c r="DJ1142" s="39"/>
      <c r="DK1142" s="39"/>
      <c r="DL1142" s="39"/>
      <c r="DM1142" s="39"/>
      <c r="DN1142" s="39"/>
      <c r="DO1142" s="39"/>
      <c r="DP1142" s="39"/>
      <c r="DQ1142" s="39"/>
      <c r="DR1142" s="39"/>
      <c r="DS1142" s="39"/>
      <c r="DT1142" s="39"/>
      <c r="DU1142" s="39"/>
      <c r="DV1142" s="39"/>
      <c r="DW1142" s="39"/>
      <c r="DX1142" s="39"/>
      <c r="DY1142" s="39"/>
      <c r="DZ1142" s="39"/>
      <c r="EA1142" s="39"/>
      <c r="EB1142" s="39"/>
      <c r="EC1142" s="39"/>
      <c r="ED1142" s="39"/>
      <c r="EE1142" s="39"/>
      <c r="EF1142" s="39"/>
      <c r="EG1142" s="39"/>
      <c r="EH1142" s="39"/>
      <c r="EI1142" s="39"/>
      <c r="EJ1142" s="39"/>
      <c r="EK1142" s="39"/>
      <c r="EL1142" s="39"/>
      <c r="EM1142" s="39"/>
      <c r="EN1142" s="39"/>
      <c r="EO1142" s="39"/>
      <c r="EP1142" s="39"/>
      <c r="EQ1142" s="39"/>
      <c r="ER1142" s="39"/>
      <c r="ES1142" s="39"/>
      <c r="ET1142" s="39"/>
      <c r="EU1142" s="39"/>
      <c r="EV1142" s="39"/>
      <c r="EW1142" s="39"/>
      <c r="EX1142" s="39"/>
      <c r="EY1142" s="39"/>
      <c r="EZ1142" s="39"/>
      <c r="FA1142" s="39"/>
      <c r="FB1142" s="39"/>
      <c r="FC1142" s="39"/>
      <c r="FD1142" s="39"/>
      <c r="FE1142" s="39"/>
      <c r="FF1142" s="39"/>
      <c r="FG1142" s="39"/>
      <c r="FH1142" s="39"/>
      <c r="FI1142" s="39"/>
      <c r="FJ1142" s="39"/>
      <c r="FK1142" s="39"/>
      <c r="FL1142" s="39"/>
      <c r="FM1142" s="39"/>
      <c r="FN1142" s="39"/>
      <c r="FO1142" s="39"/>
      <c r="FP1142" s="39"/>
      <c r="FQ1142" s="39"/>
      <c r="FR1142" s="39"/>
      <c r="FS1142" s="39"/>
      <c r="FT1142" s="39"/>
      <c r="FU1142" s="39"/>
      <c r="FV1142" s="39"/>
      <c r="FW1142" s="39"/>
      <c r="FX1142" s="39"/>
      <c r="FY1142" s="39"/>
      <c r="FZ1142" s="39"/>
      <c r="GA1142" s="39"/>
      <c r="GB1142" s="39"/>
      <c r="GC1142" s="39"/>
      <c r="GD1142" s="39"/>
      <c r="GE1142" s="39"/>
      <c r="GF1142" s="39"/>
      <c r="GG1142" s="39"/>
      <c r="GH1142" s="39"/>
      <c r="GI1142" s="39"/>
      <c r="GJ1142" s="39"/>
      <c r="GK1142" s="39"/>
      <c r="GL1142" s="39"/>
      <c r="GM1142" s="39"/>
      <c r="GN1142" s="39"/>
      <c r="GO1142" s="39"/>
      <c r="GP1142" s="39"/>
      <c r="GQ1142" s="39"/>
      <c r="GR1142" s="39"/>
      <c r="GS1142" s="39"/>
      <c r="GT1142" s="39"/>
      <c r="GU1142" s="39"/>
      <c r="GV1142" s="39"/>
      <c r="GW1142" s="39"/>
      <c r="GX1142" s="39"/>
      <c r="GY1142" s="39"/>
      <c r="GZ1142" s="39"/>
      <c r="HA1142" s="39"/>
      <c r="HB1142" s="39"/>
      <c r="HC1142" s="39"/>
      <c r="HD1142" s="39"/>
      <c r="HE1142" s="39"/>
      <c r="HF1142" s="39"/>
      <c r="HG1142" s="39"/>
      <c r="HH1142" s="39"/>
      <c r="HI1142" s="39"/>
      <c r="HJ1142" s="39"/>
      <c r="HK1142" s="39"/>
      <c r="HL1142" s="39"/>
      <c r="HM1142" s="39"/>
      <c r="HN1142" s="39"/>
      <c r="HO1142" s="39"/>
      <c r="HP1142" s="39"/>
      <c r="HQ1142" s="39"/>
      <c r="HR1142" s="39"/>
      <c r="HS1142" s="39"/>
      <c r="HT1142" s="39"/>
      <c r="HU1142" s="39"/>
      <c r="HV1142" s="39"/>
      <c r="HW1142" s="39"/>
      <c r="HX1142" s="39"/>
      <c r="HY1142" s="39"/>
      <c r="HZ1142" s="39"/>
      <c r="IA1142" s="39"/>
      <c r="IB1142" s="44"/>
      <c r="IC1142" s="40"/>
      <c r="ID1142" s="40"/>
      <c r="IE1142" s="40"/>
      <c r="IF1142" s="40"/>
      <c r="IG1142" s="40"/>
      <c r="IH1142" s="40"/>
      <c r="II1142" s="40"/>
      <c r="IJ1142" s="40"/>
      <c r="IK1142" s="40"/>
      <c r="IL1142" s="40"/>
      <c r="IM1142" s="40"/>
      <c r="IN1142" s="40"/>
      <c r="IO1142" s="40"/>
      <c r="IP1142" s="40"/>
      <c r="IQ1142" s="40"/>
      <c r="IR1142" s="40"/>
      <c r="IS1142" s="40"/>
      <c r="IT1142" s="40"/>
      <c r="IU1142" s="40"/>
      <c r="IV1142" s="40"/>
    </row>
    <row r="1143" spans="2:256" s="33" customFormat="1" ht="47.25" x14ac:dyDescent="0.25">
      <c r="B1143" s="177"/>
      <c r="C1143" s="94">
        <v>507</v>
      </c>
      <c r="D1143" s="80" t="s">
        <v>3306</v>
      </c>
      <c r="E1143" s="42" t="s">
        <v>1757</v>
      </c>
      <c r="F1143" s="45" t="s">
        <v>1528</v>
      </c>
      <c r="G1143" s="80" t="s">
        <v>4055</v>
      </c>
      <c r="H1143" s="43" t="s">
        <v>3974</v>
      </c>
      <c r="I1143" s="145">
        <v>37200</v>
      </c>
      <c r="J1143" s="38"/>
      <c r="K1143" s="35" t="s">
        <v>3463</v>
      </c>
      <c r="L1143" s="39"/>
      <c r="M1143" s="39"/>
      <c r="N1143" s="39"/>
      <c r="O1143" s="39"/>
      <c r="P1143" s="39"/>
      <c r="Q1143" s="39"/>
      <c r="R1143" s="39"/>
      <c r="S1143" s="39"/>
      <c r="T1143" s="39"/>
      <c r="U1143" s="39"/>
      <c r="V1143" s="39"/>
      <c r="W1143" s="39"/>
      <c r="X1143" s="39"/>
      <c r="Y1143" s="39"/>
      <c r="Z1143" s="39"/>
      <c r="AA1143" s="39"/>
      <c r="AB1143" s="39"/>
      <c r="AC1143" s="39"/>
      <c r="AD1143" s="39"/>
      <c r="AE1143" s="39"/>
      <c r="AF1143" s="39"/>
      <c r="AG1143" s="39"/>
      <c r="AH1143" s="39"/>
      <c r="AI1143" s="39"/>
      <c r="AJ1143" s="39"/>
      <c r="AK1143" s="39"/>
      <c r="AL1143" s="39"/>
      <c r="AM1143" s="39"/>
      <c r="AN1143" s="39"/>
      <c r="AO1143" s="39"/>
      <c r="AP1143" s="39"/>
      <c r="AQ1143" s="39"/>
      <c r="AR1143" s="39"/>
      <c r="AS1143" s="39"/>
      <c r="AT1143" s="39"/>
      <c r="AU1143" s="39"/>
      <c r="AV1143" s="39"/>
      <c r="AW1143" s="39"/>
      <c r="AX1143" s="39"/>
      <c r="AY1143" s="39"/>
      <c r="AZ1143" s="39"/>
      <c r="BA1143" s="39"/>
      <c r="BB1143" s="39"/>
      <c r="BC1143" s="39"/>
      <c r="BD1143" s="39"/>
      <c r="BE1143" s="39"/>
      <c r="BF1143" s="39"/>
      <c r="BG1143" s="39"/>
      <c r="BH1143" s="39"/>
      <c r="BI1143" s="39"/>
      <c r="BJ1143" s="39"/>
      <c r="BK1143" s="39"/>
      <c r="BL1143" s="39"/>
      <c r="BM1143" s="39"/>
      <c r="BN1143" s="39"/>
      <c r="BO1143" s="39"/>
      <c r="BP1143" s="39"/>
      <c r="BQ1143" s="39"/>
      <c r="BR1143" s="39"/>
      <c r="BS1143" s="39"/>
      <c r="BT1143" s="39"/>
      <c r="BU1143" s="39"/>
      <c r="BV1143" s="39"/>
      <c r="BW1143" s="39"/>
      <c r="BX1143" s="39"/>
      <c r="BY1143" s="39"/>
      <c r="BZ1143" s="39"/>
      <c r="CA1143" s="39"/>
      <c r="CB1143" s="39"/>
      <c r="CC1143" s="39"/>
      <c r="CD1143" s="39"/>
      <c r="CE1143" s="39"/>
      <c r="CF1143" s="39"/>
      <c r="CG1143" s="39"/>
      <c r="CH1143" s="39"/>
      <c r="CI1143" s="39"/>
      <c r="CJ1143" s="39"/>
      <c r="CK1143" s="39"/>
      <c r="CL1143" s="39"/>
      <c r="CM1143" s="39"/>
      <c r="CN1143" s="39"/>
      <c r="CO1143" s="39"/>
      <c r="CP1143" s="39"/>
      <c r="CQ1143" s="39"/>
      <c r="CR1143" s="39"/>
      <c r="CS1143" s="39"/>
      <c r="CT1143" s="39"/>
      <c r="CU1143" s="39"/>
      <c r="CV1143" s="39"/>
      <c r="CW1143" s="39"/>
      <c r="CX1143" s="39"/>
      <c r="CY1143" s="39"/>
      <c r="CZ1143" s="39"/>
      <c r="DA1143" s="39"/>
      <c r="DB1143" s="39"/>
      <c r="DC1143" s="39"/>
      <c r="DD1143" s="39"/>
      <c r="DE1143" s="39"/>
      <c r="DF1143" s="39"/>
      <c r="DG1143" s="39"/>
      <c r="DH1143" s="39"/>
      <c r="DI1143" s="39"/>
      <c r="DJ1143" s="39"/>
      <c r="DK1143" s="39"/>
      <c r="DL1143" s="39"/>
      <c r="DM1143" s="39"/>
      <c r="DN1143" s="39"/>
      <c r="DO1143" s="39"/>
      <c r="DP1143" s="39"/>
      <c r="DQ1143" s="39"/>
      <c r="DR1143" s="39"/>
      <c r="DS1143" s="39"/>
      <c r="DT1143" s="39"/>
      <c r="DU1143" s="39"/>
      <c r="DV1143" s="39"/>
      <c r="DW1143" s="39"/>
      <c r="DX1143" s="39"/>
      <c r="DY1143" s="39"/>
      <c r="DZ1143" s="39"/>
      <c r="EA1143" s="39"/>
      <c r="EB1143" s="39"/>
      <c r="EC1143" s="39"/>
      <c r="ED1143" s="39"/>
      <c r="EE1143" s="39"/>
      <c r="EF1143" s="39"/>
      <c r="EG1143" s="39"/>
      <c r="EH1143" s="39"/>
      <c r="EI1143" s="39"/>
      <c r="EJ1143" s="39"/>
      <c r="EK1143" s="39"/>
      <c r="EL1143" s="39"/>
      <c r="EM1143" s="39"/>
      <c r="EN1143" s="39"/>
      <c r="EO1143" s="39"/>
      <c r="EP1143" s="39"/>
      <c r="EQ1143" s="39"/>
      <c r="ER1143" s="39"/>
      <c r="ES1143" s="39"/>
      <c r="ET1143" s="39"/>
      <c r="EU1143" s="39"/>
      <c r="EV1143" s="39"/>
      <c r="EW1143" s="39"/>
      <c r="EX1143" s="39"/>
      <c r="EY1143" s="39"/>
      <c r="EZ1143" s="39"/>
      <c r="FA1143" s="39"/>
      <c r="FB1143" s="39"/>
      <c r="FC1143" s="39"/>
      <c r="FD1143" s="39"/>
      <c r="FE1143" s="39"/>
      <c r="FF1143" s="39"/>
      <c r="FG1143" s="39"/>
      <c r="FH1143" s="39"/>
      <c r="FI1143" s="39"/>
      <c r="FJ1143" s="39"/>
      <c r="FK1143" s="39"/>
      <c r="FL1143" s="39"/>
      <c r="FM1143" s="39"/>
      <c r="FN1143" s="39"/>
      <c r="FO1143" s="39"/>
      <c r="FP1143" s="39"/>
      <c r="FQ1143" s="39"/>
      <c r="FR1143" s="39"/>
      <c r="FS1143" s="39"/>
      <c r="FT1143" s="39"/>
      <c r="FU1143" s="39"/>
      <c r="FV1143" s="39"/>
      <c r="FW1143" s="39"/>
      <c r="FX1143" s="39"/>
      <c r="FY1143" s="39"/>
      <c r="FZ1143" s="39"/>
      <c r="GA1143" s="39"/>
      <c r="GB1143" s="39"/>
      <c r="GC1143" s="39"/>
      <c r="GD1143" s="39"/>
      <c r="GE1143" s="39"/>
      <c r="GF1143" s="39"/>
      <c r="GG1143" s="39"/>
      <c r="GH1143" s="39"/>
      <c r="GI1143" s="39"/>
      <c r="GJ1143" s="39"/>
      <c r="GK1143" s="39"/>
      <c r="GL1143" s="39"/>
      <c r="GM1143" s="39"/>
      <c r="GN1143" s="39"/>
      <c r="GO1143" s="39"/>
      <c r="GP1143" s="39"/>
      <c r="GQ1143" s="39"/>
      <c r="GR1143" s="39"/>
      <c r="GS1143" s="39"/>
      <c r="GT1143" s="39"/>
      <c r="GU1143" s="39"/>
      <c r="GV1143" s="39"/>
      <c r="GW1143" s="39"/>
      <c r="GX1143" s="39"/>
      <c r="GY1143" s="39"/>
      <c r="GZ1143" s="39"/>
      <c r="HA1143" s="39"/>
      <c r="HB1143" s="39"/>
      <c r="HC1143" s="39"/>
      <c r="HD1143" s="39"/>
      <c r="HE1143" s="39"/>
      <c r="HF1143" s="39"/>
      <c r="HG1143" s="39"/>
      <c r="HH1143" s="39"/>
      <c r="HI1143" s="39"/>
      <c r="HJ1143" s="39"/>
      <c r="HK1143" s="39"/>
      <c r="HL1143" s="39"/>
      <c r="HM1143" s="39"/>
      <c r="HN1143" s="39"/>
      <c r="HO1143" s="39"/>
      <c r="HP1143" s="39"/>
      <c r="HQ1143" s="39"/>
      <c r="HR1143" s="39"/>
      <c r="HS1143" s="39"/>
      <c r="HT1143" s="39"/>
      <c r="HU1143" s="39"/>
      <c r="HV1143" s="39"/>
      <c r="HW1143" s="39"/>
      <c r="HX1143" s="39"/>
      <c r="HY1143" s="39"/>
      <c r="HZ1143" s="39"/>
      <c r="IA1143" s="39"/>
      <c r="IB1143" s="44"/>
      <c r="IC1143" s="40"/>
      <c r="ID1143" s="40"/>
      <c r="IE1143" s="40"/>
      <c r="IF1143" s="40"/>
      <c r="IG1143" s="40"/>
      <c r="IH1143" s="40"/>
      <c r="II1143" s="40"/>
      <c r="IJ1143" s="40"/>
      <c r="IK1143" s="40"/>
      <c r="IL1143" s="40"/>
      <c r="IM1143" s="40"/>
      <c r="IN1143" s="40"/>
      <c r="IO1143" s="40"/>
      <c r="IP1143" s="40"/>
      <c r="IQ1143" s="40"/>
      <c r="IR1143" s="40"/>
      <c r="IS1143" s="40"/>
      <c r="IT1143" s="40"/>
      <c r="IU1143" s="40"/>
      <c r="IV1143" s="40"/>
    </row>
    <row r="1144" spans="2:256" s="33" customFormat="1" ht="47.25" x14ac:dyDescent="0.25">
      <c r="B1144" s="177"/>
      <c r="C1144" s="94">
        <v>508</v>
      </c>
      <c r="D1144" s="80" t="s">
        <v>3306</v>
      </c>
      <c r="E1144" s="42" t="s">
        <v>1757</v>
      </c>
      <c r="F1144" s="45" t="s">
        <v>1529</v>
      </c>
      <c r="G1144" s="80" t="s">
        <v>4056</v>
      </c>
      <c r="H1144" s="80" t="s">
        <v>4057</v>
      </c>
      <c r="I1144" s="145">
        <v>26250</v>
      </c>
      <c r="J1144" s="38"/>
      <c r="K1144" s="35" t="s">
        <v>3641</v>
      </c>
      <c r="L1144" s="39"/>
      <c r="M1144" s="39"/>
      <c r="N1144" s="39"/>
      <c r="O1144" s="39"/>
      <c r="P1144" s="39"/>
      <c r="Q1144" s="39"/>
      <c r="R1144" s="39"/>
      <c r="S1144" s="39"/>
      <c r="T1144" s="39"/>
      <c r="U1144" s="39"/>
      <c r="V1144" s="39"/>
      <c r="W1144" s="39"/>
      <c r="X1144" s="39"/>
      <c r="Y1144" s="39"/>
      <c r="Z1144" s="39"/>
      <c r="AA1144" s="39"/>
      <c r="AB1144" s="39"/>
      <c r="AC1144" s="39"/>
      <c r="AD1144" s="39"/>
      <c r="AE1144" s="39"/>
      <c r="AF1144" s="39"/>
      <c r="AG1144" s="39"/>
      <c r="AH1144" s="39"/>
      <c r="AI1144" s="39"/>
      <c r="AJ1144" s="39"/>
      <c r="AK1144" s="39"/>
      <c r="AL1144" s="39"/>
      <c r="AM1144" s="39"/>
      <c r="AN1144" s="39"/>
      <c r="AO1144" s="39"/>
      <c r="AP1144" s="39"/>
      <c r="AQ1144" s="39"/>
      <c r="AR1144" s="39"/>
      <c r="AS1144" s="39"/>
      <c r="AT1144" s="39"/>
      <c r="AU1144" s="39"/>
      <c r="AV1144" s="39"/>
      <c r="AW1144" s="39"/>
      <c r="AX1144" s="39"/>
      <c r="AY1144" s="39"/>
      <c r="AZ1144" s="39"/>
      <c r="BA1144" s="39"/>
      <c r="BB1144" s="39"/>
      <c r="BC1144" s="39"/>
      <c r="BD1144" s="39"/>
      <c r="BE1144" s="39"/>
      <c r="BF1144" s="39"/>
      <c r="BG1144" s="39"/>
      <c r="BH1144" s="39"/>
      <c r="BI1144" s="39"/>
      <c r="BJ1144" s="39"/>
      <c r="BK1144" s="39"/>
      <c r="BL1144" s="39"/>
      <c r="BM1144" s="39"/>
      <c r="BN1144" s="39"/>
      <c r="BO1144" s="39"/>
      <c r="BP1144" s="39"/>
      <c r="BQ1144" s="39"/>
      <c r="BR1144" s="39"/>
      <c r="BS1144" s="39"/>
      <c r="BT1144" s="39"/>
      <c r="BU1144" s="39"/>
      <c r="BV1144" s="39"/>
      <c r="BW1144" s="39"/>
      <c r="BX1144" s="39"/>
      <c r="BY1144" s="39"/>
      <c r="BZ1144" s="39"/>
      <c r="CA1144" s="39"/>
      <c r="CB1144" s="39"/>
      <c r="CC1144" s="39"/>
      <c r="CD1144" s="39"/>
      <c r="CE1144" s="39"/>
      <c r="CF1144" s="39"/>
      <c r="CG1144" s="39"/>
      <c r="CH1144" s="39"/>
      <c r="CI1144" s="39"/>
      <c r="CJ1144" s="39"/>
      <c r="CK1144" s="39"/>
      <c r="CL1144" s="39"/>
      <c r="CM1144" s="39"/>
      <c r="CN1144" s="39"/>
      <c r="CO1144" s="39"/>
      <c r="CP1144" s="39"/>
      <c r="CQ1144" s="39"/>
      <c r="CR1144" s="39"/>
      <c r="CS1144" s="39"/>
      <c r="CT1144" s="39"/>
      <c r="CU1144" s="39"/>
      <c r="CV1144" s="39"/>
      <c r="CW1144" s="39"/>
      <c r="CX1144" s="39"/>
      <c r="CY1144" s="39"/>
      <c r="CZ1144" s="39"/>
      <c r="DA1144" s="39"/>
      <c r="DB1144" s="39"/>
      <c r="DC1144" s="39"/>
      <c r="DD1144" s="39"/>
      <c r="DE1144" s="39"/>
      <c r="DF1144" s="39"/>
      <c r="DG1144" s="39"/>
      <c r="DH1144" s="39"/>
      <c r="DI1144" s="39"/>
      <c r="DJ1144" s="39"/>
      <c r="DK1144" s="39"/>
      <c r="DL1144" s="39"/>
      <c r="DM1144" s="39"/>
      <c r="DN1144" s="39"/>
      <c r="DO1144" s="39"/>
      <c r="DP1144" s="39"/>
      <c r="DQ1144" s="39"/>
      <c r="DR1144" s="39"/>
      <c r="DS1144" s="39"/>
      <c r="DT1144" s="39"/>
      <c r="DU1144" s="39"/>
      <c r="DV1144" s="39"/>
      <c r="DW1144" s="39"/>
      <c r="DX1144" s="39"/>
      <c r="DY1144" s="39"/>
      <c r="DZ1144" s="39"/>
      <c r="EA1144" s="39"/>
      <c r="EB1144" s="39"/>
      <c r="EC1144" s="39"/>
      <c r="ED1144" s="39"/>
      <c r="EE1144" s="39"/>
      <c r="EF1144" s="39"/>
      <c r="EG1144" s="39"/>
      <c r="EH1144" s="39"/>
      <c r="EI1144" s="39"/>
      <c r="EJ1144" s="39"/>
      <c r="EK1144" s="39"/>
      <c r="EL1144" s="39"/>
      <c r="EM1144" s="39"/>
      <c r="EN1144" s="39"/>
      <c r="EO1144" s="39"/>
      <c r="EP1144" s="39"/>
      <c r="EQ1144" s="39"/>
      <c r="ER1144" s="39"/>
      <c r="ES1144" s="39"/>
      <c r="ET1144" s="39"/>
      <c r="EU1144" s="39"/>
      <c r="EV1144" s="39"/>
      <c r="EW1144" s="39"/>
      <c r="EX1144" s="39"/>
      <c r="EY1144" s="39"/>
      <c r="EZ1144" s="39"/>
      <c r="FA1144" s="39"/>
      <c r="FB1144" s="39"/>
      <c r="FC1144" s="39"/>
      <c r="FD1144" s="39"/>
      <c r="FE1144" s="39"/>
      <c r="FF1144" s="39"/>
      <c r="FG1144" s="39"/>
      <c r="FH1144" s="39"/>
      <c r="FI1144" s="39"/>
      <c r="FJ1144" s="39"/>
      <c r="FK1144" s="39"/>
      <c r="FL1144" s="39"/>
      <c r="FM1144" s="39"/>
      <c r="FN1144" s="39"/>
      <c r="FO1144" s="39"/>
      <c r="FP1144" s="39"/>
      <c r="FQ1144" s="39"/>
      <c r="FR1144" s="39"/>
      <c r="FS1144" s="39"/>
      <c r="FT1144" s="39"/>
      <c r="FU1144" s="39"/>
      <c r="FV1144" s="39"/>
      <c r="FW1144" s="39"/>
      <c r="FX1144" s="39"/>
      <c r="FY1144" s="39"/>
      <c r="FZ1144" s="39"/>
      <c r="GA1144" s="39"/>
      <c r="GB1144" s="39"/>
      <c r="GC1144" s="39"/>
      <c r="GD1144" s="39"/>
      <c r="GE1144" s="39"/>
      <c r="GF1144" s="39"/>
      <c r="GG1144" s="39"/>
      <c r="GH1144" s="39"/>
      <c r="GI1144" s="39"/>
      <c r="GJ1144" s="39"/>
      <c r="GK1144" s="39"/>
      <c r="GL1144" s="39"/>
      <c r="GM1144" s="39"/>
      <c r="GN1144" s="39"/>
      <c r="GO1144" s="39"/>
      <c r="GP1144" s="39"/>
      <c r="GQ1144" s="39"/>
      <c r="GR1144" s="39"/>
      <c r="GS1144" s="39"/>
      <c r="GT1144" s="39"/>
      <c r="GU1144" s="39"/>
      <c r="GV1144" s="39"/>
      <c r="GW1144" s="39"/>
      <c r="GX1144" s="39"/>
      <c r="GY1144" s="39"/>
      <c r="GZ1144" s="39"/>
      <c r="HA1144" s="39"/>
      <c r="HB1144" s="39"/>
      <c r="HC1144" s="39"/>
      <c r="HD1144" s="39"/>
      <c r="HE1144" s="39"/>
      <c r="HF1144" s="39"/>
      <c r="HG1144" s="39"/>
      <c r="HH1144" s="39"/>
      <c r="HI1144" s="39"/>
      <c r="HJ1144" s="39"/>
      <c r="HK1144" s="39"/>
      <c r="HL1144" s="39"/>
      <c r="HM1144" s="39"/>
      <c r="HN1144" s="39"/>
      <c r="HO1144" s="39"/>
      <c r="HP1144" s="39"/>
      <c r="HQ1144" s="39"/>
      <c r="HR1144" s="39"/>
      <c r="HS1144" s="39"/>
      <c r="HT1144" s="39"/>
      <c r="HU1144" s="39"/>
      <c r="HV1144" s="39"/>
      <c r="HW1144" s="39"/>
      <c r="HX1144" s="39"/>
      <c r="HY1144" s="39"/>
      <c r="HZ1144" s="39"/>
      <c r="IA1144" s="39"/>
      <c r="IB1144" s="44"/>
      <c r="IC1144" s="40"/>
      <c r="ID1144" s="40"/>
      <c r="IE1144" s="40"/>
      <c r="IF1144" s="40"/>
      <c r="IG1144" s="40"/>
      <c r="IH1144" s="40"/>
      <c r="II1144" s="40"/>
      <c r="IJ1144" s="40"/>
      <c r="IK1144" s="40"/>
      <c r="IL1144" s="40"/>
      <c r="IM1144" s="40"/>
      <c r="IN1144" s="40"/>
      <c r="IO1144" s="40"/>
      <c r="IP1144" s="40"/>
      <c r="IQ1144" s="40"/>
      <c r="IR1144" s="40"/>
      <c r="IS1144" s="40"/>
      <c r="IT1144" s="40"/>
      <c r="IU1144" s="40"/>
      <c r="IV1144" s="40"/>
    </row>
    <row r="1145" spans="2:256" s="33" customFormat="1" ht="47.25" x14ac:dyDescent="0.25">
      <c r="B1145" s="177"/>
      <c r="C1145" s="94">
        <v>509</v>
      </c>
      <c r="D1145" s="80" t="s">
        <v>3307</v>
      </c>
      <c r="E1145" s="42" t="s">
        <v>1757</v>
      </c>
      <c r="F1145" s="45" t="s">
        <v>1530</v>
      </c>
      <c r="G1145" s="80" t="s">
        <v>4066</v>
      </c>
      <c r="H1145" s="112" t="s">
        <v>4067</v>
      </c>
      <c r="I1145" s="145">
        <v>39500</v>
      </c>
      <c r="J1145" s="38"/>
      <c r="K1145" s="35" t="s">
        <v>3642</v>
      </c>
      <c r="L1145" s="39"/>
      <c r="M1145" s="39"/>
      <c r="N1145" s="39"/>
      <c r="O1145" s="39"/>
      <c r="P1145" s="39"/>
      <c r="Q1145" s="39"/>
      <c r="R1145" s="39"/>
      <c r="S1145" s="39"/>
      <c r="T1145" s="39"/>
      <c r="U1145" s="39"/>
      <c r="V1145" s="39"/>
      <c r="W1145" s="39"/>
      <c r="X1145" s="39"/>
      <c r="Y1145" s="39"/>
      <c r="Z1145" s="39"/>
      <c r="AA1145" s="39"/>
      <c r="AB1145" s="39"/>
      <c r="AC1145" s="39"/>
      <c r="AD1145" s="39"/>
      <c r="AE1145" s="39"/>
      <c r="AF1145" s="39"/>
      <c r="AG1145" s="39"/>
      <c r="AH1145" s="39"/>
      <c r="AI1145" s="39"/>
      <c r="AJ1145" s="39"/>
      <c r="AK1145" s="39"/>
      <c r="AL1145" s="39"/>
      <c r="AM1145" s="39"/>
      <c r="AN1145" s="39"/>
      <c r="AO1145" s="39"/>
      <c r="AP1145" s="39"/>
      <c r="AQ1145" s="39"/>
      <c r="AR1145" s="39"/>
      <c r="AS1145" s="39"/>
      <c r="AT1145" s="39"/>
      <c r="AU1145" s="39"/>
      <c r="AV1145" s="39"/>
      <c r="AW1145" s="39"/>
      <c r="AX1145" s="39"/>
      <c r="AY1145" s="39"/>
      <c r="AZ1145" s="39"/>
      <c r="BA1145" s="39"/>
      <c r="BB1145" s="39"/>
      <c r="BC1145" s="39"/>
      <c r="BD1145" s="39"/>
      <c r="BE1145" s="39"/>
      <c r="BF1145" s="39"/>
      <c r="BG1145" s="39"/>
      <c r="BH1145" s="39"/>
      <c r="BI1145" s="39"/>
      <c r="BJ1145" s="39"/>
      <c r="BK1145" s="39"/>
      <c r="BL1145" s="39"/>
      <c r="BM1145" s="39"/>
      <c r="BN1145" s="39"/>
      <c r="BO1145" s="39"/>
      <c r="BP1145" s="39"/>
      <c r="BQ1145" s="39"/>
      <c r="BR1145" s="39"/>
      <c r="BS1145" s="39"/>
      <c r="BT1145" s="39"/>
      <c r="BU1145" s="39"/>
      <c r="BV1145" s="39"/>
      <c r="BW1145" s="39"/>
      <c r="BX1145" s="39"/>
      <c r="BY1145" s="39"/>
      <c r="BZ1145" s="39"/>
      <c r="CA1145" s="39"/>
      <c r="CB1145" s="39"/>
      <c r="CC1145" s="39"/>
      <c r="CD1145" s="39"/>
      <c r="CE1145" s="39"/>
      <c r="CF1145" s="39"/>
      <c r="CG1145" s="39"/>
      <c r="CH1145" s="39"/>
      <c r="CI1145" s="39"/>
      <c r="CJ1145" s="39"/>
      <c r="CK1145" s="39"/>
      <c r="CL1145" s="39"/>
      <c r="CM1145" s="39"/>
      <c r="CN1145" s="39"/>
      <c r="CO1145" s="39"/>
      <c r="CP1145" s="39"/>
      <c r="CQ1145" s="39"/>
      <c r="CR1145" s="39"/>
      <c r="CS1145" s="39"/>
      <c r="CT1145" s="39"/>
      <c r="CU1145" s="39"/>
      <c r="CV1145" s="39"/>
      <c r="CW1145" s="39"/>
      <c r="CX1145" s="39"/>
      <c r="CY1145" s="39"/>
      <c r="CZ1145" s="39"/>
      <c r="DA1145" s="39"/>
      <c r="DB1145" s="39"/>
      <c r="DC1145" s="39"/>
      <c r="DD1145" s="39"/>
      <c r="DE1145" s="39"/>
      <c r="DF1145" s="39"/>
      <c r="DG1145" s="39"/>
      <c r="DH1145" s="39"/>
      <c r="DI1145" s="39"/>
      <c r="DJ1145" s="39"/>
      <c r="DK1145" s="39"/>
      <c r="DL1145" s="39"/>
      <c r="DM1145" s="39"/>
      <c r="DN1145" s="39"/>
      <c r="DO1145" s="39"/>
      <c r="DP1145" s="39"/>
      <c r="DQ1145" s="39"/>
      <c r="DR1145" s="39"/>
      <c r="DS1145" s="39"/>
      <c r="DT1145" s="39"/>
      <c r="DU1145" s="39"/>
      <c r="DV1145" s="39"/>
      <c r="DW1145" s="39"/>
      <c r="DX1145" s="39"/>
      <c r="DY1145" s="39"/>
      <c r="DZ1145" s="39"/>
      <c r="EA1145" s="39"/>
      <c r="EB1145" s="39"/>
      <c r="EC1145" s="39"/>
      <c r="ED1145" s="39"/>
      <c r="EE1145" s="39"/>
      <c r="EF1145" s="39"/>
      <c r="EG1145" s="39"/>
      <c r="EH1145" s="39"/>
      <c r="EI1145" s="39"/>
      <c r="EJ1145" s="39"/>
      <c r="EK1145" s="39"/>
      <c r="EL1145" s="39"/>
      <c r="EM1145" s="39"/>
      <c r="EN1145" s="39"/>
      <c r="EO1145" s="39"/>
      <c r="EP1145" s="39"/>
      <c r="EQ1145" s="39"/>
      <c r="ER1145" s="39"/>
      <c r="ES1145" s="39"/>
      <c r="ET1145" s="39"/>
      <c r="EU1145" s="39"/>
      <c r="EV1145" s="39"/>
      <c r="EW1145" s="39"/>
      <c r="EX1145" s="39"/>
      <c r="EY1145" s="39"/>
      <c r="EZ1145" s="39"/>
      <c r="FA1145" s="39"/>
      <c r="FB1145" s="39"/>
      <c r="FC1145" s="39"/>
      <c r="FD1145" s="39"/>
      <c r="FE1145" s="39"/>
      <c r="FF1145" s="39"/>
      <c r="FG1145" s="39"/>
      <c r="FH1145" s="39"/>
      <c r="FI1145" s="39"/>
      <c r="FJ1145" s="39"/>
      <c r="FK1145" s="39"/>
      <c r="FL1145" s="39"/>
      <c r="FM1145" s="39"/>
      <c r="FN1145" s="39"/>
      <c r="FO1145" s="39"/>
      <c r="FP1145" s="39"/>
      <c r="FQ1145" s="39"/>
      <c r="FR1145" s="39"/>
      <c r="FS1145" s="39"/>
      <c r="FT1145" s="39"/>
      <c r="FU1145" s="39"/>
      <c r="FV1145" s="39"/>
      <c r="FW1145" s="39"/>
      <c r="FX1145" s="39"/>
      <c r="FY1145" s="39"/>
      <c r="FZ1145" s="39"/>
      <c r="GA1145" s="39"/>
      <c r="GB1145" s="39"/>
      <c r="GC1145" s="39"/>
      <c r="GD1145" s="39"/>
      <c r="GE1145" s="39"/>
      <c r="GF1145" s="39"/>
      <c r="GG1145" s="39"/>
      <c r="GH1145" s="39"/>
      <c r="GI1145" s="39"/>
      <c r="GJ1145" s="39"/>
      <c r="GK1145" s="39"/>
      <c r="GL1145" s="39"/>
      <c r="GM1145" s="39"/>
      <c r="GN1145" s="39"/>
      <c r="GO1145" s="39"/>
      <c r="GP1145" s="39"/>
      <c r="GQ1145" s="39"/>
      <c r="GR1145" s="39"/>
      <c r="GS1145" s="39"/>
      <c r="GT1145" s="39"/>
      <c r="GU1145" s="39"/>
      <c r="GV1145" s="39"/>
      <c r="GW1145" s="39"/>
      <c r="GX1145" s="39"/>
      <c r="GY1145" s="39"/>
      <c r="GZ1145" s="39"/>
      <c r="HA1145" s="39"/>
      <c r="HB1145" s="39"/>
      <c r="HC1145" s="39"/>
      <c r="HD1145" s="39"/>
      <c r="HE1145" s="39"/>
      <c r="HF1145" s="39"/>
      <c r="HG1145" s="39"/>
      <c r="HH1145" s="39"/>
      <c r="HI1145" s="39"/>
      <c r="HJ1145" s="39"/>
      <c r="HK1145" s="39"/>
      <c r="HL1145" s="39"/>
      <c r="HM1145" s="39"/>
      <c r="HN1145" s="39"/>
      <c r="HO1145" s="39"/>
      <c r="HP1145" s="39"/>
      <c r="HQ1145" s="39"/>
      <c r="HR1145" s="39"/>
      <c r="HS1145" s="39"/>
      <c r="HT1145" s="39"/>
      <c r="HU1145" s="39"/>
      <c r="HV1145" s="39"/>
      <c r="HW1145" s="39"/>
      <c r="HX1145" s="39"/>
      <c r="HY1145" s="39"/>
      <c r="HZ1145" s="39"/>
      <c r="IA1145" s="39"/>
      <c r="IB1145" s="44"/>
      <c r="IC1145" s="40"/>
      <c r="ID1145" s="40"/>
      <c r="IE1145" s="40"/>
      <c r="IF1145" s="40"/>
      <c r="IG1145" s="40"/>
      <c r="IH1145" s="40"/>
      <c r="II1145" s="40"/>
      <c r="IJ1145" s="40"/>
      <c r="IK1145" s="40"/>
      <c r="IL1145" s="40"/>
      <c r="IM1145" s="40"/>
      <c r="IN1145" s="40"/>
      <c r="IO1145" s="40"/>
      <c r="IP1145" s="40"/>
      <c r="IQ1145" s="40"/>
      <c r="IR1145" s="40"/>
      <c r="IS1145" s="40"/>
      <c r="IT1145" s="40"/>
      <c r="IU1145" s="40"/>
      <c r="IV1145" s="40"/>
    </row>
    <row r="1146" spans="2:256" s="33" customFormat="1" ht="47.25" x14ac:dyDescent="0.25">
      <c r="B1146" s="177"/>
      <c r="C1146" s="94">
        <v>510</v>
      </c>
      <c r="D1146" s="80" t="s">
        <v>3308</v>
      </c>
      <c r="E1146" s="42" t="s">
        <v>1757</v>
      </c>
      <c r="F1146" s="45" t="s">
        <v>1531</v>
      </c>
      <c r="G1146" s="80" t="s">
        <v>4068</v>
      </c>
      <c r="H1146" s="80" t="s">
        <v>4069</v>
      </c>
      <c r="I1146" s="145">
        <f>1101400-51400</f>
        <v>1050000</v>
      </c>
      <c r="J1146" s="38"/>
      <c r="K1146" s="35" t="s">
        <v>2712</v>
      </c>
      <c r="L1146" s="39"/>
      <c r="M1146" s="39"/>
      <c r="N1146" s="39"/>
      <c r="O1146" s="39"/>
      <c r="P1146" s="39"/>
      <c r="Q1146" s="39"/>
      <c r="R1146" s="39"/>
      <c r="S1146" s="39"/>
      <c r="T1146" s="39"/>
      <c r="U1146" s="39"/>
      <c r="V1146" s="39"/>
      <c r="W1146" s="39"/>
      <c r="X1146" s="39"/>
      <c r="Y1146" s="39"/>
      <c r="Z1146" s="39"/>
      <c r="AA1146" s="39"/>
      <c r="AB1146" s="39"/>
      <c r="AC1146" s="39"/>
      <c r="AD1146" s="39"/>
      <c r="AE1146" s="39"/>
      <c r="AF1146" s="39"/>
      <c r="AG1146" s="39"/>
      <c r="AH1146" s="39"/>
      <c r="AI1146" s="39"/>
      <c r="AJ1146" s="39"/>
      <c r="AK1146" s="39"/>
      <c r="AL1146" s="39"/>
      <c r="AM1146" s="39"/>
      <c r="AN1146" s="39"/>
      <c r="AO1146" s="39"/>
      <c r="AP1146" s="39"/>
      <c r="AQ1146" s="39"/>
      <c r="AR1146" s="39"/>
      <c r="AS1146" s="39"/>
      <c r="AT1146" s="39"/>
      <c r="AU1146" s="39"/>
      <c r="AV1146" s="39"/>
      <c r="AW1146" s="39"/>
      <c r="AX1146" s="39"/>
      <c r="AY1146" s="39"/>
      <c r="AZ1146" s="39"/>
      <c r="BA1146" s="39"/>
      <c r="BB1146" s="39"/>
      <c r="BC1146" s="39"/>
      <c r="BD1146" s="39"/>
      <c r="BE1146" s="39"/>
      <c r="BF1146" s="39"/>
      <c r="BG1146" s="39"/>
      <c r="BH1146" s="39"/>
      <c r="BI1146" s="39"/>
      <c r="BJ1146" s="39"/>
      <c r="BK1146" s="39"/>
      <c r="BL1146" s="39"/>
      <c r="BM1146" s="39"/>
      <c r="BN1146" s="39"/>
      <c r="BO1146" s="39"/>
      <c r="BP1146" s="39"/>
      <c r="BQ1146" s="39"/>
      <c r="BR1146" s="39"/>
      <c r="BS1146" s="39"/>
      <c r="BT1146" s="39"/>
      <c r="BU1146" s="39"/>
      <c r="BV1146" s="39"/>
      <c r="BW1146" s="39"/>
      <c r="BX1146" s="39"/>
      <c r="BY1146" s="39"/>
      <c r="BZ1146" s="39"/>
      <c r="CA1146" s="39"/>
      <c r="CB1146" s="39"/>
      <c r="CC1146" s="39"/>
      <c r="CD1146" s="39"/>
      <c r="CE1146" s="39"/>
      <c r="CF1146" s="39"/>
      <c r="CG1146" s="39"/>
      <c r="CH1146" s="39"/>
      <c r="CI1146" s="39"/>
      <c r="CJ1146" s="39"/>
      <c r="CK1146" s="39"/>
      <c r="CL1146" s="39"/>
      <c r="CM1146" s="39"/>
      <c r="CN1146" s="39"/>
      <c r="CO1146" s="39"/>
      <c r="CP1146" s="39"/>
      <c r="CQ1146" s="39"/>
      <c r="CR1146" s="39"/>
      <c r="CS1146" s="39"/>
      <c r="CT1146" s="39"/>
      <c r="CU1146" s="39"/>
      <c r="CV1146" s="39"/>
      <c r="CW1146" s="39"/>
      <c r="CX1146" s="39"/>
      <c r="CY1146" s="39"/>
      <c r="CZ1146" s="39"/>
      <c r="DA1146" s="39"/>
      <c r="DB1146" s="39"/>
      <c r="DC1146" s="39"/>
      <c r="DD1146" s="39"/>
      <c r="DE1146" s="39"/>
      <c r="DF1146" s="39"/>
      <c r="DG1146" s="39"/>
      <c r="DH1146" s="39"/>
      <c r="DI1146" s="39"/>
      <c r="DJ1146" s="39"/>
      <c r="DK1146" s="39"/>
      <c r="DL1146" s="39"/>
      <c r="DM1146" s="39"/>
      <c r="DN1146" s="39"/>
      <c r="DO1146" s="39"/>
      <c r="DP1146" s="39"/>
      <c r="DQ1146" s="39"/>
      <c r="DR1146" s="39"/>
      <c r="DS1146" s="39"/>
      <c r="DT1146" s="39"/>
      <c r="DU1146" s="39"/>
      <c r="DV1146" s="39"/>
      <c r="DW1146" s="39"/>
      <c r="DX1146" s="39"/>
      <c r="DY1146" s="39"/>
      <c r="DZ1146" s="39"/>
      <c r="EA1146" s="39"/>
      <c r="EB1146" s="39"/>
      <c r="EC1146" s="39"/>
      <c r="ED1146" s="39"/>
      <c r="EE1146" s="39"/>
      <c r="EF1146" s="39"/>
      <c r="EG1146" s="39"/>
      <c r="EH1146" s="39"/>
      <c r="EI1146" s="39"/>
      <c r="EJ1146" s="39"/>
      <c r="EK1146" s="39"/>
      <c r="EL1146" s="39"/>
      <c r="EM1146" s="39"/>
      <c r="EN1146" s="39"/>
      <c r="EO1146" s="39"/>
      <c r="EP1146" s="39"/>
      <c r="EQ1146" s="39"/>
      <c r="ER1146" s="39"/>
      <c r="ES1146" s="39"/>
      <c r="ET1146" s="39"/>
      <c r="EU1146" s="39"/>
      <c r="EV1146" s="39"/>
      <c r="EW1146" s="39"/>
      <c r="EX1146" s="39"/>
      <c r="EY1146" s="39"/>
      <c r="EZ1146" s="39"/>
      <c r="FA1146" s="39"/>
      <c r="FB1146" s="39"/>
      <c r="FC1146" s="39"/>
      <c r="FD1146" s="39"/>
      <c r="FE1146" s="39"/>
      <c r="FF1146" s="39"/>
      <c r="FG1146" s="39"/>
      <c r="FH1146" s="39"/>
      <c r="FI1146" s="39"/>
      <c r="FJ1146" s="39"/>
      <c r="FK1146" s="39"/>
      <c r="FL1146" s="39"/>
      <c r="FM1146" s="39"/>
      <c r="FN1146" s="39"/>
      <c r="FO1146" s="39"/>
      <c r="FP1146" s="39"/>
      <c r="FQ1146" s="39"/>
      <c r="FR1146" s="39"/>
      <c r="FS1146" s="39"/>
      <c r="FT1146" s="39"/>
      <c r="FU1146" s="39"/>
      <c r="FV1146" s="39"/>
      <c r="FW1146" s="39"/>
      <c r="FX1146" s="39"/>
      <c r="FY1146" s="39"/>
      <c r="FZ1146" s="39"/>
      <c r="GA1146" s="39"/>
      <c r="GB1146" s="39"/>
      <c r="GC1146" s="39"/>
      <c r="GD1146" s="39"/>
      <c r="GE1146" s="39"/>
      <c r="GF1146" s="39"/>
      <c r="GG1146" s="39"/>
      <c r="GH1146" s="39"/>
      <c r="GI1146" s="39"/>
      <c r="GJ1146" s="39"/>
      <c r="GK1146" s="39"/>
      <c r="GL1146" s="39"/>
      <c r="GM1146" s="39"/>
      <c r="GN1146" s="39"/>
      <c r="GO1146" s="39"/>
      <c r="GP1146" s="39"/>
      <c r="GQ1146" s="39"/>
      <c r="GR1146" s="39"/>
      <c r="GS1146" s="39"/>
      <c r="GT1146" s="39"/>
      <c r="GU1146" s="39"/>
      <c r="GV1146" s="39"/>
      <c r="GW1146" s="39"/>
      <c r="GX1146" s="39"/>
      <c r="GY1146" s="39"/>
      <c r="GZ1146" s="39"/>
      <c r="HA1146" s="39"/>
      <c r="HB1146" s="39"/>
      <c r="HC1146" s="39"/>
      <c r="HD1146" s="39"/>
      <c r="HE1146" s="39"/>
      <c r="HF1146" s="39"/>
      <c r="HG1146" s="39"/>
      <c r="HH1146" s="39"/>
      <c r="HI1146" s="39"/>
      <c r="HJ1146" s="39"/>
      <c r="HK1146" s="39"/>
      <c r="HL1146" s="39"/>
      <c r="HM1146" s="39"/>
      <c r="HN1146" s="39"/>
      <c r="HO1146" s="39"/>
      <c r="HP1146" s="39"/>
      <c r="HQ1146" s="39"/>
      <c r="HR1146" s="39"/>
      <c r="HS1146" s="39"/>
      <c r="HT1146" s="39"/>
      <c r="HU1146" s="39"/>
      <c r="HV1146" s="39"/>
      <c r="HW1146" s="39"/>
      <c r="HX1146" s="39"/>
      <c r="HY1146" s="39"/>
      <c r="HZ1146" s="39"/>
      <c r="IA1146" s="39"/>
      <c r="IB1146" s="44"/>
      <c r="IC1146" s="40"/>
      <c r="ID1146" s="40"/>
      <c r="IE1146" s="40"/>
      <c r="IF1146" s="40"/>
      <c r="IG1146" s="40"/>
      <c r="IH1146" s="40"/>
      <c r="II1146" s="40"/>
      <c r="IJ1146" s="40"/>
      <c r="IK1146" s="40"/>
      <c r="IL1146" s="40"/>
      <c r="IM1146" s="40"/>
      <c r="IN1146" s="40"/>
      <c r="IO1146" s="40"/>
      <c r="IP1146" s="40"/>
      <c r="IQ1146" s="40"/>
      <c r="IR1146" s="40"/>
      <c r="IS1146" s="40"/>
      <c r="IT1146" s="40"/>
      <c r="IU1146" s="40"/>
      <c r="IV1146" s="40"/>
    </row>
    <row r="1147" spans="2:256" s="33" customFormat="1" ht="31.5" x14ac:dyDescent="0.25">
      <c r="B1147" s="177"/>
      <c r="C1147" s="94">
        <v>511</v>
      </c>
      <c r="D1147" s="80" t="s">
        <v>3257</v>
      </c>
      <c r="E1147" s="42" t="s">
        <v>1757</v>
      </c>
      <c r="F1147" s="42" t="s">
        <v>1400</v>
      </c>
      <c r="G1147" s="80" t="s">
        <v>4070</v>
      </c>
      <c r="H1147" s="80" t="s">
        <v>4071</v>
      </c>
      <c r="I1147" s="145">
        <f>5600+5600</f>
        <v>11200</v>
      </c>
      <c r="J1147" s="38"/>
      <c r="K1147" s="35" t="s">
        <v>3643</v>
      </c>
      <c r="L1147" s="39"/>
      <c r="M1147" s="39"/>
      <c r="N1147" s="39"/>
      <c r="O1147" s="39"/>
      <c r="P1147" s="39"/>
      <c r="Q1147" s="39"/>
      <c r="R1147" s="39"/>
      <c r="S1147" s="39"/>
      <c r="T1147" s="39"/>
      <c r="U1147" s="39"/>
      <c r="V1147" s="39"/>
      <c r="W1147" s="39"/>
      <c r="X1147" s="39"/>
      <c r="Y1147" s="39"/>
      <c r="Z1147" s="39"/>
      <c r="AA1147" s="39"/>
      <c r="AB1147" s="39"/>
      <c r="AC1147" s="39"/>
      <c r="AD1147" s="39"/>
      <c r="AE1147" s="39"/>
      <c r="AF1147" s="39"/>
      <c r="AG1147" s="39"/>
      <c r="AH1147" s="39"/>
      <c r="AI1147" s="39"/>
      <c r="AJ1147" s="39"/>
      <c r="AK1147" s="39"/>
      <c r="AL1147" s="39"/>
      <c r="AM1147" s="39"/>
      <c r="AN1147" s="39"/>
      <c r="AO1147" s="39"/>
      <c r="AP1147" s="39"/>
      <c r="AQ1147" s="39"/>
      <c r="AR1147" s="39"/>
      <c r="AS1147" s="39"/>
      <c r="AT1147" s="39"/>
      <c r="AU1147" s="39"/>
      <c r="AV1147" s="39"/>
      <c r="AW1147" s="39"/>
      <c r="AX1147" s="39"/>
      <c r="AY1147" s="39"/>
      <c r="AZ1147" s="39"/>
      <c r="BA1147" s="39"/>
      <c r="BB1147" s="39"/>
      <c r="BC1147" s="39"/>
      <c r="BD1147" s="39"/>
      <c r="BE1147" s="39"/>
      <c r="BF1147" s="39"/>
      <c r="BG1147" s="39"/>
      <c r="BH1147" s="39"/>
      <c r="BI1147" s="39"/>
      <c r="BJ1147" s="39"/>
      <c r="BK1147" s="39"/>
      <c r="BL1147" s="39"/>
      <c r="BM1147" s="39"/>
      <c r="BN1147" s="39"/>
      <c r="BO1147" s="39"/>
      <c r="BP1147" s="39"/>
      <c r="BQ1147" s="39"/>
      <c r="BR1147" s="39"/>
      <c r="BS1147" s="39"/>
      <c r="BT1147" s="39"/>
      <c r="BU1147" s="39"/>
      <c r="BV1147" s="39"/>
      <c r="BW1147" s="39"/>
      <c r="BX1147" s="39"/>
      <c r="BY1147" s="39"/>
      <c r="BZ1147" s="39"/>
      <c r="CA1147" s="39"/>
      <c r="CB1147" s="39"/>
      <c r="CC1147" s="39"/>
      <c r="CD1147" s="39"/>
      <c r="CE1147" s="39"/>
      <c r="CF1147" s="39"/>
      <c r="CG1147" s="39"/>
      <c r="CH1147" s="39"/>
      <c r="CI1147" s="39"/>
      <c r="CJ1147" s="39"/>
      <c r="CK1147" s="39"/>
      <c r="CL1147" s="39"/>
      <c r="CM1147" s="39"/>
      <c r="CN1147" s="39"/>
      <c r="CO1147" s="39"/>
      <c r="CP1147" s="39"/>
      <c r="CQ1147" s="39"/>
      <c r="CR1147" s="39"/>
      <c r="CS1147" s="39"/>
      <c r="CT1147" s="39"/>
      <c r="CU1147" s="39"/>
      <c r="CV1147" s="39"/>
      <c r="CW1147" s="39"/>
      <c r="CX1147" s="39"/>
      <c r="CY1147" s="39"/>
      <c r="CZ1147" s="39"/>
      <c r="DA1147" s="39"/>
      <c r="DB1147" s="39"/>
      <c r="DC1147" s="39"/>
      <c r="DD1147" s="39"/>
      <c r="DE1147" s="39"/>
      <c r="DF1147" s="39"/>
      <c r="DG1147" s="39"/>
      <c r="DH1147" s="39"/>
      <c r="DI1147" s="39"/>
      <c r="DJ1147" s="39"/>
      <c r="DK1147" s="39"/>
      <c r="DL1147" s="39"/>
      <c r="DM1147" s="39"/>
      <c r="DN1147" s="39"/>
      <c r="DO1147" s="39"/>
      <c r="DP1147" s="39"/>
      <c r="DQ1147" s="39"/>
      <c r="DR1147" s="39"/>
      <c r="DS1147" s="39"/>
      <c r="DT1147" s="39"/>
      <c r="DU1147" s="39"/>
      <c r="DV1147" s="39"/>
      <c r="DW1147" s="39"/>
      <c r="DX1147" s="39"/>
      <c r="DY1147" s="39"/>
      <c r="DZ1147" s="39"/>
      <c r="EA1147" s="39"/>
      <c r="EB1147" s="39"/>
      <c r="EC1147" s="39"/>
      <c r="ED1147" s="39"/>
      <c r="EE1147" s="39"/>
      <c r="EF1147" s="39"/>
      <c r="EG1147" s="39"/>
      <c r="EH1147" s="39"/>
      <c r="EI1147" s="39"/>
      <c r="EJ1147" s="39"/>
      <c r="EK1147" s="39"/>
      <c r="EL1147" s="39"/>
      <c r="EM1147" s="39"/>
      <c r="EN1147" s="39"/>
      <c r="EO1147" s="39"/>
      <c r="EP1147" s="39"/>
      <c r="EQ1147" s="39"/>
      <c r="ER1147" s="39"/>
      <c r="ES1147" s="39"/>
      <c r="ET1147" s="39"/>
      <c r="EU1147" s="39"/>
      <c r="EV1147" s="39"/>
      <c r="EW1147" s="39"/>
      <c r="EX1147" s="39"/>
      <c r="EY1147" s="39"/>
      <c r="EZ1147" s="39"/>
      <c r="FA1147" s="39"/>
      <c r="FB1147" s="39"/>
      <c r="FC1147" s="39"/>
      <c r="FD1147" s="39"/>
      <c r="FE1147" s="39"/>
      <c r="FF1147" s="39"/>
      <c r="FG1147" s="39"/>
      <c r="FH1147" s="39"/>
      <c r="FI1147" s="39"/>
      <c r="FJ1147" s="39"/>
      <c r="FK1147" s="39"/>
      <c r="FL1147" s="39"/>
      <c r="FM1147" s="39"/>
      <c r="FN1147" s="39"/>
      <c r="FO1147" s="39"/>
      <c r="FP1147" s="39"/>
      <c r="FQ1147" s="39"/>
      <c r="FR1147" s="39"/>
      <c r="FS1147" s="39"/>
      <c r="FT1147" s="39"/>
      <c r="FU1147" s="39"/>
      <c r="FV1147" s="39"/>
      <c r="FW1147" s="39"/>
      <c r="FX1147" s="39"/>
      <c r="FY1147" s="39"/>
      <c r="FZ1147" s="39"/>
      <c r="GA1147" s="39"/>
      <c r="GB1147" s="39"/>
      <c r="GC1147" s="39"/>
      <c r="GD1147" s="39"/>
      <c r="GE1147" s="39"/>
      <c r="GF1147" s="39"/>
      <c r="GG1147" s="39"/>
      <c r="GH1147" s="39"/>
      <c r="GI1147" s="39"/>
      <c r="GJ1147" s="39"/>
      <c r="GK1147" s="39"/>
      <c r="GL1147" s="39"/>
      <c r="GM1147" s="39"/>
      <c r="GN1147" s="39"/>
      <c r="GO1147" s="39"/>
      <c r="GP1147" s="39"/>
      <c r="GQ1147" s="39"/>
      <c r="GR1147" s="39"/>
      <c r="GS1147" s="39"/>
      <c r="GT1147" s="39"/>
      <c r="GU1147" s="39"/>
      <c r="GV1147" s="39"/>
      <c r="GW1147" s="39"/>
      <c r="GX1147" s="39"/>
      <c r="GY1147" s="39"/>
      <c r="GZ1147" s="39"/>
      <c r="HA1147" s="39"/>
      <c r="HB1147" s="39"/>
      <c r="HC1147" s="39"/>
      <c r="HD1147" s="39"/>
      <c r="HE1147" s="39"/>
      <c r="HF1147" s="39"/>
      <c r="HG1147" s="39"/>
      <c r="HH1147" s="39"/>
      <c r="HI1147" s="39"/>
      <c r="HJ1147" s="39"/>
      <c r="HK1147" s="39"/>
      <c r="HL1147" s="39"/>
      <c r="HM1147" s="39"/>
      <c r="HN1147" s="39"/>
      <c r="HO1147" s="39"/>
      <c r="HP1147" s="39"/>
      <c r="HQ1147" s="39"/>
      <c r="HR1147" s="39"/>
      <c r="HS1147" s="39"/>
      <c r="HT1147" s="39"/>
      <c r="HU1147" s="39"/>
      <c r="HV1147" s="39"/>
      <c r="HW1147" s="39"/>
      <c r="HX1147" s="39"/>
      <c r="HY1147" s="39"/>
      <c r="HZ1147" s="39"/>
      <c r="IA1147" s="39"/>
      <c r="IB1147" s="44"/>
      <c r="IC1147" s="40"/>
      <c r="ID1147" s="40"/>
      <c r="IE1147" s="40"/>
      <c r="IF1147" s="40"/>
      <c r="IG1147" s="40"/>
      <c r="IH1147" s="40"/>
      <c r="II1147" s="40"/>
      <c r="IJ1147" s="40"/>
      <c r="IK1147" s="40"/>
      <c r="IL1147" s="40"/>
      <c r="IM1147" s="40"/>
      <c r="IN1147" s="40"/>
      <c r="IO1147" s="40"/>
      <c r="IP1147" s="40"/>
      <c r="IQ1147" s="40"/>
      <c r="IR1147" s="40"/>
      <c r="IS1147" s="40"/>
      <c r="IT1147" s="40"/>
      <c r="IU1147" s="40"/>
      <c r="IV1147" s="40"/>
    </row>
    <row r="1148" spans="2:256" s="33" customFormat="1" ht="47.25" x14ac:dyDescent="0.25">
      <c r="B1148" s="177"/>
      <c r="C1148" s="94">
        <v>512</v>
      </c>
      <c r="D1148" s="80" t="s">
        <v>3309</v>
      </c>
      <c r="E1148" s="42" t="s">
        <v>1757</v>
      </c>
      <c r="F1148" s="45" t="s">
        <v>1532</v>
      </c>
      <c r="G1148" s="80" t="s">
        <v>4066</v>
      </c>
      <c r="H1148" s="112" t="s">
        <v>4067</v>
      </c>
      <c r="I1148" s="145">
        <v>100000</v>
      </c>
      <c r="J1148" s="38"/>
      <c r="K1148" s="35" t="s">
        <v>1911</v>
      </c>
      <c r="L1148" s="39"/>
      <c r="M1148" s="39"/>
      <c r="N1148" s="39"/>
      <c r="O1148" s="39"/>
      <c r="P1148" s="39"/>
      <c r="Q1148" s="39"/>
      <c r="R1148" s="39"/>
      <c r="S1148" s="39"/>
      <c r="T1148" s="39"/>
      <c r="U1148" s="39"/>
      <c r="V1148" s="39"/>
      <c r="W1148" s="39"/>
      <c r="X1148" s="39"/>
      <c r="Y1148" s="39"/>
      <c r="Z1148" s="39"/>
      <c r="AA1148" s="39"/>
      <c r="AB1148" s="39"/>
      <c r="AC1148" s="39"/>
      <c r="AD1148" s="39"/>
      <c r="AE1148" s="39"/>
      <c r="AF1148" s="39"/>
      <c r="AG1148" s="39"/>
      <c r="AH1148" s="39"/>
      <c r="AI1148" s="39"/>
      <c r="AJ1148" s="39"/>
      <c r="AK1148" s="39"/>
      <c r="AL1148" s="39"/>
      <c r="AM1148" s="39"/>
      <c r="AN1148" s="39"/>
      <c r="AO1148" s="39"/>
      <c r="AP1148" s="39"/>
      <c r="AQ1148" s="39"/>
      <c r="AR1148" s="39"/>
      <c r="AS1148" s="39"/>
      <c r="AT1148" s="39"/>
      <c r="AU1148" s="39"/>
      <c r="AV1148" s="39"/>
      <c r="AW1148" s="39"/>
      <c r="AX1148" s="39"/>
      <c r="AY1148" s="39"/>
      <c r="AZ1148" s="39"/>
      <c r="BA1148" s="39"/>
      <c r="BB1148" s="39"/>
      <c r="BC1148" s="39"/>
      <c r="BD1148" s="39"/>
      <c r="BE1148" s="39"/>
      <c r="BF1148" s="39"/>
      <c r="BG1148" s="39"/>
      <c r="BH1148" s="39"/>
      <c r="BI1148" s="39"/>
      <c r="BJ1148" s="39"/>
      <c r="BK1148" s="39"/>
      <c r="BL1148" s="39"/>
      <c r="BM1148" s="39"/>
      <c r="BN1148" s="39"/>
      <c r="BO1148" s="39"/>
      <c r="BP1148" s="39"/>
      <c r="BQ1148" s="39"/>
      <c r="BR1148" s="39"/>
      <c r="BS1148" s="39"/>
      <c r="BT1148" s="39"/>
      <c r="BU1148" s="39"/>
      <c r="BV1148" s="39"/>
      <c r="BW1148" s="39"/>
      <c r="BX1148" s="39"/>
      <c r="BY1148" s="39"/>
      <c r="BZ1148" s="39"/>
      <c r="CA1148" s="39"/>
      <c r="CB1148" s="39"/>
      <c r="CC1148" s="39"/>
      <c r="CD1148" s="39"/>
      <c r="CE1148" s="39"/>
      <c r="CF1148" s="39"/>
      <c r="CG1148" s="39"/>
      <c r="CH1148" s="39"/>
      <c r="CI1148" s="39"/>
      <c r="CJ1148" s="39"/>
      <c r="CK1148" s="39"/>
      <c r="CL1148" s="39"/>
      <c r="CM1148" s="39"/>
      <c r="CN1148" s="39"/>
      <c r="CO1148" s="39"/>
      <c r="CP1148" s="39"/>
      <c r="CQ1148" s="39"/>
      <c r="CR1148" s="39"/>
      <c r="CS1148" s="39"/>
      <c r="CT1148" s="39"/>
      <c r="CU1148" s="39"/>
      <c r="CV1148" s="39"/>
      <c r="CW1148" s="39"/>
      <c r="CX1148" s="39"/>
      <c r="CY1148" s="39"/>
      <c r="CZ1148" s="39"/>
      <c r="DA1148" s="39"/>
      <c r="DB1148" s="39"/>
      <c r="DC1148" s="39"/>
      <c r="DD1148" s="39"/>
      <c r="DE1148" s="39"/>
      <c r="DF1148" s="39"/>
      <c r="DG1148" s="39"/>
      <c r="DH1148" s="39"/>
      <c r="DI1148" s="39"/>
      <c r="DJ1148" s="39"/>
      <c r="DK1148" s="39"/>
      <c r="DL1148" s="39"/>
      <c r="DM1148" s="39"/>
      <c r="DN1148" s="39"/>
      <c r="DO1148" s="39"/>
      <c r="DP1148" s="39"/>
      <c r="DQ1148" s="39"/>
      <c r="DR1148" s="39"/>
      <c r="DS1148" s="39"/>
      <c r="DT1148" s="39"/>
      <c r="DU1148" s="39"/>
      <c r="DV1148" s="39"/>
      <c r="DW1148" s="39"/>
      <c r="DX1148" s="39"/>
      <c r="DY1148" s="39"/>
      <c r="DZ1148" s="39"/>
      <c r="EA1148" s="39"/>
      <c r="EB1148" s="39"/>
      <c r="EC1148" s="39"/>
      <c r="ED1148" s="39"/>
      <c r="EE1148" s="39"/>
      <c r="EF1148" s="39"/>
      <c r="EG1148" s="39"/>
      <c r="EH1148" s="39"/>
      <c r="EI1148" s="39"/>
      <c r="EJ1148" s="39"/>
      <c r="EK1148" s="39"/>
      <c r="EL1148" s="39"/>
      <c r="EM1148" s="39"/>
      <c r="EN1148" s="39"/>
      <c r="EO1148" s="39"/>
      <c r="EP1148" s="39"/>
      <c r="EQ1148" s="39"/>
      <c r="ER1148" s="39"/>
      <c r="ES1148" s="39"/>
      <c r="ET1148" s="39"/>
      <c r="EU1148" s="39"/>
      <c r="EV1148" s="39"/>
      <c r="EW1148" s="39"/>
      <c r="EX1148" s="39"/>
      <c r="EY1148" s="39"/>
      <c r="EZ1148" s="39"/>
      <c r="FA1148" s="39"/>
      <c r="FB1148" s="39"/>
      <c r="FC1148" s="39"/>
      <c r="FD1148" s="39"/>
      <c r="FE1148" s="39"/>
      <c r="FF1148" s="39"/>
      <c r="FG1148" s="39"/>
      <c r="FH1148" s="39"/>
      <c r="FI1148" s="39"/>
      <c r="FJ1148" s="39"/>
      <c r="FK1148" s="39"/>
      <c r="FL1148" s="39"/>
      <c r="FM1148" s="39"/>
      <c r="FN1148" s="39"/>
      <c r="FO1148" s="39"/>
      <c r="FP1148" s="39"/>
      <c r="FQ1148" s="39"/>
      <c r="FR1148" s="39"/>
      <c r="FS1148" s="39"/>
      <c r="FT1148" s="39"/>
      <c r="FU1148" s="39"/>
      <c r="FV1148" s="39"/>
      <c r="FW1148" s="39"/>
      <c r="FX1148" s="39"/>
      <c r="FY1148" s="39"/>
      <c r="FZ1148" s="39"/>
      <c r="GA1148" s="39"/>
      <c r="GB1148" s="39"/>
      <c r="GC1148" s="39"/>
      <c r="GD1148" s="39"/>
      <c r="GE1148" s="39"/>
      <c r="GF1148" s="39"/>
      <c r="GG1148" s="39"/>
      <c r="GH1148" s="39"/>
      <c r="GI1148" s="39"/>
      <c r="GJ1148" s="39"/>
      <c r="GK1148" s="39"/>
      <c r="GL1148" s="39"/>
      <c r="GM1148" s="39"/>
      <c r="GN1148" s="39"/>
      <c r="GO1148" s="39"/>
      <c r="GP1148" s="39"/>
      <c r="GQ1148" s="39"/>
      <c r="GR1148" s="39"/>
      <c r="GS1148" s="39"/>
      <c r="GT1148" s="39"/>
      <c r="GU1148" s="39"/>
      <c r="GV1148" s="39"/>
      <c r="GW1148" s="39"/>
      <c r="GX1148" s="39"/>
      <c r="GY1148" s="39"/>
      <c r="GZ1148" s="39"/>
      <c r="HA1148" s="39"/>
      <c r="HB1148" s="39"/>
      <c r="HC1148" s="39"/>
      <c r="HD1148" s="39"/>
      <c r="HE1148" s="39"/>
      <c r="HF1148" s="39"/>
      <c r="HG1148" s="39"/>
      <c r="HH1148" s="39"/>
      <c r="HI1148" s="39"/>
      <c r="HJ1148" s="39"/>
      <c r="HK1148" s="39"/>
      <c r="HL1148" s="39"/>
      <c r="HM1148" s="39"/>
      <c r="HN1148" s="39"/>
      <c r="HO1148" s="39"/>
      <c r="HP1148" s="39"/>
      <c r="HQ1148" s="39"/>
      <c r="HR1148" s="39"/>
      <c r="HS1148" s="39"/>
      <c r="HT1148" s="39"/>
      <c r="HU1148" s="39"/>
      <c r="HV1148" s="39"/>
      <c r="HW1148" s="39"/>
      <c r="HX1148" s="39"/>
      <c r="HY1148" s="39"/>
      <c r="HZ1148" s="39"/>
      <c r="IA1148" s="39"/>
      <c r="IB1148" s="44"/>
      <c r="IC1148" s="40"/>
      <c r="ID1148" s="40"/>
      <c r="IE1148" s="40"/>
      <c r="IF1148" s="40"/>
      <c r="IG1148" s="40"/>
      <c r="IH1148" s="40"/>
      <c r="II1148" s="40"/>
      <c r="IJ1148" s="40"/>
      <c r="IK1148" s="40"/>
      <c r="IL1148" s="40"/>
      <c r="IM1148" s="40"/>
      <c r="IN1148" s="40"/>
      <c r="IO1148" s="40"/>
      <c r="IP1148" s="40"/>
      <c r="IQ1148" s="40"/>
      <c r="IR1148" s="40"/>
      <c r="IS1148" s="40"/>
      <c r="IT1148" s="40"/>
      <c r="IU1148" s="40"/>
      <c r="IV1148" s="40"/>
    </row>
    <row r="1149" spans="2:256" s="33" customFormat="1" ht="31.5" x14ac:dyDescent="0.25">
      <c r="B1149" s="177"/>
      <c r="C1149" s="94">
        <v>513</v>
      </c>
      <c r="D1149" s="80" t="s">
        <v>3250</v>
      </c>
      <c r="E1149" s="42" t="s">
        <v>1757</v>
      </c>
      <c r="F1149" s="45" t="s">
        <v>1533</v>
      </c>
      <c r="G1149" s="80" t="s">
        <v>4072</v>
      </c>
      <c r="H1149" s="112" t="s">
        <v>4073</v>
      </c>
      <c r="I1149" s="145">
        <v>20500</v>
      </c>
      <c r="J1149" s="38"/>
      <c r="K1149" s="35" t="s">
        <v>3644</v>
      </c>
      <c r="L1149" s="39"/>
      <c r="M1149" s="39"/>
      <c r="N1149" s="39"/>
      <c r="O1149" s="39"/>
      <c r="P1149" s="39"/>
      <c r="Q1149" s="39"/>
      <c r="R1149" s="39"/>
      <c r="S1149" s="39"/>
      <c r="T1149" s="39"/>
      <c r="U1149" s="39"/>
      <c r="V1149" s="39"/>
      <c r="W1149" s="39"/>
      <c r="X1149" s="39"/>
      <c r="Y1149" s="39"/>
      <c r="Z1149" s="39"/>
      <c r="AA1149" s="39"/>
      <c r="AB1149" s="39"/>
      <c r="AC1149" s="39"/>
      <c r="AD1149" s="39"/>
      <c r="AE1149" s="39"/>
      <c r="AF1149" s="39"/>
      <c r="AG1149" s="39"/>
      <c r="AH1149" s="39"/>
      <c r="AI1149" s="39"/>
      <c r="AJ1149" s="39"/>
      <c r="AK1149" s="39"/>
      <c r="AL1149" s="39"/>
      <c r="AM1149" s="39"/>
      <c r="AN1149" s="39"/>
      <c r="AO1149" s="39"/>
      <c r="AP1149" s="39"/>
      <c r="AQ1149" s="39"/>
      <c r="AR1149" s="39"/>
      <c r="AS1149" s="39"/>
      <c r="AT1149" s="39"/>
      <c r="AU1149" s="39"/>
      <c r="AV1149" s="39"/>
      <c r="AW1149" s="39"/>
      <c r="AX1149" s="39"/>
      <c r="AY1149" s="39"/>
      <c r="AZ1149" s="39"/>
      <c r="BA1149" s="39"/>
      <c r="BB1149" s="39"/>
      <c r="BC1149" s="39"/>
      <c r="BD1149" s="39"/>
      <c r="BE1149" s="39"/>
      <c r="BF1149" s="39"/>
      <c r="BG1149" s="39"/>
      <c r="BH1149" s="39"/>
      <c r="BI1149" s="39"/>
      <c r="BJ1149" s="39"/>
      <c r="BK1149" s="39"/>
      <c r="BL1149" s="39"/>
      <c r="BM1149" s="39"/>
      <c r="BN1149" s="39"/>
      <c r="BO1149" s="39"/>
      <c r="BP1149" s="39"/>
      <c r="BQ1149" s="39"/>
      <c r="BR1149" s="39"/>
      <c r="BS1149" s="39"/>
      <c r="BT1149" s="39"/>
      <c r="BU1149" s="39"/>
      <c r="BV1149" s="39"/>
      <c r="BW1149" s="39"/>
      <c r="BX1149" s="39"/>
      <c r="BY1149" s="39"/>
      <c r="BZ1149" s="39"/>
      <c r="CA1149" s="39"/>
      <c r="CB1149" s="39"/>
      <c r="CC1149" s="39"/>
      <c r="CD1149" s="39"/>
      <c r="CE1149" s="39"/>
      <c r="CF1149" s="39"/>
      <c r="CG1149" s="39"/>
      <c r="CH1149" s="39"/>
      <c r="CI1149" s="39"/>
      <c r="CJ1149" s="39"/>
      <c r="CK1149" s="39"/>
      <c r="CL1149" s="39"/>
      <c r="CM1149" s="39"/>
      <c r="CN1149" s="39"/>
      <c r="CO1149" s="39"/>
      <c r="CP1149" s="39"/>
      <c r="CQ1149" s="39"/>
      <c r="CR1149" s="39"/>
      <c r="CS1149" s="39"/>
      <c r="CT1149" s="39"/>
      <c r="CU1149" s="39"/>
      <c r="CV1149" s="39"/>
      <c r="CW1149" s="39"/>
      <c r="CX1149" s="39"/>
      <c r="CY1149" s="39"/>
      <c r="CZ1149" s="39"/>
      <c r="DA1149" s="39"/>
      <c r="DB1149" s="39"/>
      <c r="DC1149" s="39"/>
      <c r="DD1149" s="39"/>
      <c r="DE1149" s="39"/>
      <c r="DF1149" s="39"/>
      <c r="DG1149" s="39"/>
      <c r="DH1149" s="39"/>
      <c r="DI1149" s="39"/>
      <c r="DJ1149" s="39"/>
      <c r="DK1149" s="39"/>
      <c r="DL1149" s="39"/>
      <c r="DM1149" s="39"/>
      <c r="DN1149" s="39"/>
      <c r="DO1149" s="39"/>
      <c r="DP1149" s="39"/>
      <c r="DQ1149" s="39"/>
      <c r="DR1149" s="39"/>
      <c r="DS1149" s="39"/>
      <c r="DT1149" s="39"/>
      <c r="DU1149" s="39"/>
      <c r="DV1149" s="39"/>
      <c r="DW1149" s="39"/>
      <c r="DX1149" s="39"/>
      <c r="DY1149" s="39"/>
      <c r="DZ1149" s="39"/>
      <c r="EA1149" s="39"/>
      <c r="EB1149" s="39"/>
      <c r="EC1149" s="39"/>
      <c r="ED1149" s="39"/>
      <c r="EE1149" s="39"/>
      <c r="EF1149" s="39"/>
      <c r="EG1149" s="39"/>
      <c r="EH1149" s="39"/>
      <c r="EI1149" s="39"/>
      <c r="EJ1149" s="39"/>
      <c r="EK1149" s="39"/>
      <c r="EL1149" s="39"/>
      <c r="EM1149" s="39"/>
      <c r="EN1149" s="39"/>
      <c r="EO1149" s="39"/>
      <c r="EP1149" s="39"/>
      <c r="EQ1149" s="39"/>
      <c r="ER1149" s="39"/>
      <c r="ES1149" s="39"/>
      <c r="ET1149" s="39"/>
      <c r="EU1149" s="39"/>
      <c r="EV1149" s="39"/>
      <c r="EW1149" s="39"/>
      <c r="EX1149" s="39"/>
      <c r="EY1149" s="39"/>
      <c r="EZ1149" s="39"/>
      <c r="FA1149" s="39"/>
      <c r="FB1149" s="39"/>
      <c r="FC1149" s="39"/>
      <c r="FD1149" s="39"/>
      <c r="FE1149" s="39"/>
      <c r="FF1149" s="39"/>
      <c r="FG1149" s="39"/>
      <c r="FH1149" s="39"/>
      <c r="FI1149" s="39"/>
      <c r="FJ1149" s="39"/>
      <c r="FK1149" s="39"/>
      <c r="FL1149" s="39"/>
      <c r="FM1149" s="39"/>
      <c r="FN1149" s="39"/>
      <c r="FO1149" s="39"/>
      <c r="FP1149" s="39"/>
      <c r="FQ1149" s="39"/>
      <c r="FR1149" s="39"/>
      <c r="FS1149" s="39"/>
      <c r="FT1149" s="39"/>
      <c r="FU1149" s="39"/>
      <c r="FV1149" s="39"/>
      <c r="FW1149" s="39"/>
      <c r="FX1149" s="39"/>
      <c r="FY1149" s="39"/>
      <c r="FZ1149" s="39"/>
      <c r="GA1149" s="39"/>
      <c r="GB1149" s="39"/>
      <c r="GC1149" s="39"/>
      <c r="GD1149" s="39"/>
      <c r="GE1149" s="39"/>
      <c r="GF1149" s="39"/>
      <c r="GG1149" s="39"/>
      <c r="GH1149" s="39"/>
      <c r="GI1149" s="39"/>
      <c r="GJ1149" s="39"/>
      <c r="GK1149" s="39"/>
      <c r="GL1149" s="39"/>
      <c r="GM1149" s="39"/>
      <c r="GN1149" s="39"/>
      <c r="GO1149" s="39"/>
      <c r="GP1149" s="39"/>
      <c r="GQ1149" s="39"/>
      <c r="GR1149" s="39"/>
      <c r="GS1149" s="39"/>
      <c r="GT1149" s="39"/>
      <c r="GU1149" s="39"/>
      <c r="GV1149" s="39"/>
      <c r="GW1149" s="39"/>
      <c r="GX1149" s="39"/>
      <c r="GY1149" s="39"/>
      <c r="GZ1149" s="39"/>
      <c r="HA1149" s="39"/>
      <c r="HB1149" s="39"/>
      <c r="HC1149" s="39"/>
      <c r="HD1149" s="39"/>
      <c r="HE1149" s="39"/>
      <c r="HF1149" s="39"/>
      <c r="HG1149" s="39"/>
      <c r="HH1149" s="39"/>
      <c r="HI1149" s="39"/>
      <c r="HJ1149" s="39"/>
      <c r="HK1149" s="39"/>
      <c r="HL1149" s="39"/>
      <c r="HM1149" s="39"/>
      <c r="HN1149" s="39"/>
      <c r="HO1149" s="39"/>
      <c r="HP1149" s="39"/>
      <c r="HQ1149" s="39"/>
      <c r="HR1149" s="39"/>
      <c r="HS1149" s="39"/>
      <c r="HT1149" s="39"/>
      <c r="HU1149" s="39"/>
      <c r="HV1149" s="39"/>
      <c r="HW1149" s="39"/>
      <c r="HX1149" s="39"/>
      <c r="HY1149" s="39"/>
      <c r="HZ1149" s="39"/>
      <c r="IA1149" s="39"/>
      <c r="IB1149" s="44"/>
      <c r="IC1149" s="40"/>
      <c r="ID1149" s="40"/>
      <c r="IE1149" s="40"/>
      <c r="IF1149" s="40"/>
      <c r="IG1149" s="40"/>
      <c r="IH1149" s="40"/>
      <c r="II1149" s="40"/>
      <c r="IJ1149" s="40"/>
      <c r="IK1149" s="40"/>
      <c r="IL1149" s="40"/>
      <c r="IM1149" s="40"/>
      <c r="IN1149" s="40"/>
      <c r="IO1149" s="40"/>
      <c r="IP1149" s="40"/>
      <c r="IQ1149" s="40"/>
      <c r="IR1149" s="40"/>
      <c r="IS1149" s="40"/>
      <c r="IT1149" s="40"/>
      <c r="IU1149" s="40"/>
      <c r="IV1149" s="40"/>
    </row>
    <row r="1150" spans="2:256" s="33" customFormat="1" ht="31.5" x14ac:dyDescent="0.25">
      <c r="B1150" s="177"/>
      <c r="C1150" s="94">
        <v>514</v>
      </c>
      <c r="D1150" s="80" t="s">
        <v>3310</v>
      </c>
      <c r="E1150" s="42" t="s">
        <v>1757</v>
      </c>
      <c r="F1150" s="45" t="s">
        <v>1534</v>
      </c>
      <c r="G1150" s="80" t="s">
        <v>4074</v>
      </c>
      <c r="H1150" s="127" t="s">
        <v>4075</v>
      </c>
      <c r="I1150" s="145">
        <v>400</v>
      </c>
      <c r="J1150" s="38"/>
      <c r="K1150" s="35" t="s">
        <v>3645</v>
      </c>
      <c r="L1150" s="39"/>
      <c r="M1150" s="39"/>
      <c r="N1150" s="39"/>
      <c r="O1150" s="39"/>
      <c r="P1150" s="39"/>
      <c r="Q1150" s="39"/>
      <c r="R1150" s="39"/>
      <c r="S1150" s="39"/>
      <c r="T1150" s="39"/>
      <c r="U1150" s="39"/>
      <c r="V1150" s="39"/>
      <c r="W1150" s="39"/>
      <c r="X1150" s="39"/>
      <c r="Y1150" s="39"/>
      <c r="Z1150" s="39"/>
      <c r="AA1150" s="39"/>
      <c r="AB1150" s="39"/>
      <c r="AC1150" s="39"/>
      <c r="AD1150" s="39"/>
      <c r="AE1150" s="39"/>
      <c r="AF1150" s="39"/>
      <c r="AG1150" s="39"/>
      <c r="AH1150" s="39"/>
      <c r="AI1150" s="39"/>
      <c r="AJ1150" s="39"/>
      <c r="AK1150" s="39"/>
      <c r="AL1150" s="39"/>
      <c r="AM1150" s="39"/>
      <c r="AN1150" s="39"/>
      <c r="AO1150" s="39"/>
      <c r="AP1150" s="39"/>
      <c r="AQ1150" s="39"/>
      <c r="AR1150" s="39"/>
      <c r="AS1150" s="39"/>
      <c r="AT1150" s="39"/>
      <c r="AU1150" s="39"/>
      <c r="AV1150" s="39"/>
      <c r="AW1150" s="39"/>
      <c r="AX1150" s="39"/>
      <c r="AY1150" s="39"/>
      <c r="AZ1150" s="39"/>
      <c r="BA1150" s="39"/>
      <c r="BB1150" s="39"/>
      <c r="BC1150" s="39"/>
      <c r="BD1150" s="39"/>
      <c r="BE1150" s="39"/>
      <c r="BF1150" s="39"/>
      <c r="BG1150" s="39"/>
      <c r="BH1150" s="39"/>
      <c r="BI1150" s="39"/>
      <c r="BJ1150" s="39"/>
      <c r="BK1150" s="39"/>
      <c r="BL1150" s="39"/>
      <c r="BM1150" s="39"/>
      <c r="BN1150" s="39"/>
      <c r="BO1150" s="39"/>
      <c r="BP1150" s="39"/>
      <c r="BQ1150" s="39"/>
      <c r="BR1150" s="39"/>
      <c r="BS1150" s="39"/>
      <c r="BT1150" s="39"/>
      <c r="BU1150" s="39"/>
      <c r="BV1150" s="39"/>
      <c r="BW1150" s="39"/>
      <c r="BX1150" s="39"/>
      <c r="BY1150" s="39"/>
      <c r="BZ1150" s="39"/>
      <c r="CA1150" s="39"/>
      <c r="CB1150" s="39"/>
      <c r="CC1150" s="39"/>
      <c r="CD1150" s="39"/>
      <c r="CE1150" s="39"/>
      <c r="CF1150" s="39"/>
      <c r="CG1150" s="39"/>
      <c r="CH1150" s="39"/>
      <c r="CI1150" s="39"/>
      <c r="CJ1150" s="39"/>
      <c r="CK1150" s="39"/>
      <c r="CL1150" s="39"/>
      <c r="CM1150" s="39"/>
      <c r="CN1150" s="39"/>
      <c r="CO1150" s="39"/>
      <c r="CP1150" s="39"/>
      <c r="CQ1150" s="39"/>
      <c r="CR1150" s="39"/>
      <c r="CS1150" s="39"/>
      <c r="CT1150" s="39"/>
      <c r="CU1150" s="39"/>
      <c r="CV1150" s="39"/>
      <c r="CW1150" s="39"/>
      <c r="CX1150" s="39"/>
      <c r="CY1150" s="39"/>
      <c r="CZ1150" s="39"/>
      <c r="DA1150" s="39"/>
      <c r="DB1150" s="39"/>
      <c r="DC1150" s="39"/>
      <c r="DD1150" s="39"/>
      <c r="DE1150" s="39"/>
      <c r="DF1150" s="39"/>
      <c r="DG1150" s="39"/>
      <c r="DH1150" s="39"/>
      <c r="DI1150" s="39"/>
      <c r="DJ1150" s="39"/>
      <c r="DK1150" s="39"/>
      <c r="DL1150" s="39"/>
      <c r="DM1150" s="39"/>
      <c r="DN1150" s="39"/>
      <c r="DO1150" s="39"/>
      <c r="DP1150" s="39"/>
      <c r="DQ1150" s="39"/>
      <c r="DR1150" s="39"/>
      <c r="DS1150" s="39"/>
      <c r="DT1150" s="39"/>
      <c r="DU1150" s="39"/>
      <c r="DV1150" s="39"/>
      <c r="DW1150" s="39"/>
      <c r="DX1150" s="39"/>
      <c r="DY1150" s="39"/>
      <c r="DZ1150" s="39"/>
      <c r="EA1150" s="39"/>
      <c r="EB1150" s="39"/>
      <c r="EC1150" s="39"/>
      <c r="ED1150" s="39"/>
      <c r="EE1150" s="39"/>
      <c r="EF1150" s="39"/>
      <c r="EG1150" s="39"/>
      <c r="EH1150" s="39"/>
      <c r="EI1150" s="39"/>
      <c r="EJ1150" s="39"/>
      <c r="EK1150" s="39"/>
      <c r="EL1150" s="39"/>
      <c r="EM1150" s="39"/>
      <c r="EN1150" s="39"/>
      <c r="EO1150" s="39"/>
      <c r="EP1150" s="39"/>
      <c r="EQ1150" s="39"/>
      <c r="ER1150" s="39"/>
      <c r="ES1150" s="39"/>
      <c r="ET1150" s="39"/>
      <c r="EU1150" s="39"/>
      <c r="EV1150" s="39"/>
      <c r="EW1150" s="39"/>
      <c r="EX1150" s="39"/>
      <c r="EY1150" s="39"/>
      <c r="EZ1150" s="39"/>
      <c r="FA1150" s="39"/>
      <c r="FB1150" s="39"/>
      <c r="FC1150" s="39"/>
      <c r="FD1150" s="39"/>
      <c r="FE1150" s="39"/>
      <c r="FF1150" s="39"/>
      <c r="FG1150" s="39"/>
      <c r="FH1150" s="39"/>
      <c r="FI1150" s="39"/>
      <c r="FJ1150" s="39"/>
      <c r="FK1150" s="39"/>
      <c r="FL1150" s="39"/>
      <c r="FM1150" s="39"/>
      <c r="FN1150" s="39"/>
      <c r="FO1150" s="39"/>
      <c r="FP1150" s="39"/>
      <c r="FQ1150" s="39"/>
      <c r="FR1150" s="39"/>
      <c r="FS1150" s="39"/>
      <c r="FT1150" s="39"/>
      <c r="FU1150" s="39"/>
      <c r="FV1150" s="39"/>
      <c r="FW1150" s="39"/>
      <c r="FX1150" s="39"/>
      <c r="FY1150" s="39"/>
      <c r="FZ1150" s="39"/>
      <c r="GA1150" s="39"/>
      <c r="GB1150" s="39"/>
      <c r="GC1150" s="39"/>
      <c r="GD1150" s="39"/>
      <c r="GE1150" s="39"/>
      <c r="GF1150" s="39"/>
      <c r="GG1150" s="39"/>
      <c r="GH1150" s="39"/>
      <c r="GI1150" s="39"/>
      <c r="GJ1150" s="39"/>
      <c r="GK1150" s="39"/>
      <c r="GL1150" s="39"/>
      <c r="GM1150" s="39"/>
      <c r="GN1150" s="39"/>
      <c r="GO1150" s="39"/>
      <c r="GP1150" s="39"/>
      <c r="GQ1150" s="39"/>
      <c r="GR1150" s="39"/>
      <c r="GS1150" s="39"/>
      <c r="GT1150" s="39"/>
      <c r="GU1150" s="39"/>
      <c r="GV1150" s="39"/>
      <c r="GW1150" s="39"/>
      <c r="GX1150" s="39"/>
      <c r="GY1150" s="39"/>
      <c r="GZ1150" s="39"/>
      <c r="HA1150" s="39"/>
      <c r="HB1150" s="39"/>
      <c r="HC1150" s="39"/>
      <c r="HD1150" s="39"/>
      <c r="HE1150" s="39"/>
      <c r="HF1150" s="39"/>
      <c r="HG1150" s="39"/>
      <c r="HH1150" s="39"/>
      <c r="HI1150" s="39"/>
      <c r="HJ1150" s="39"/>
      <c r="HK1150" s="39"/>
      <c r="HL1150" s="39"/>
      <c r="HM1150" s="39"/>
      <c r="HN1150" s="39"/>
      <c r="HO1150" s="39"/>
      <c r="HP1150" s="39"/>
      <c r="HQ1150" s="39"/>
      <c r="HR1150" s="39"/>
      <c r="HS1150" s="39"/>
      <c r="HT1150" s="39"/>
      <c r="HU1150" s="39"/>
      <c r="HV1150" s="39"/>
      <c r="HW1150" s="39"/>
      <c r="HX1150" s="39"/>
      <c r="HY1150" s="39"/>
      <c r="HZ1150" s="39"/>
      <c r="IA1150" s="39"/>
      <c r="IB1150" s="44"/>
      <c r="IC1150" s="40"/>
      <c r="ID1150" s="40"/>
      <c r="IE1150" s="40"/>
      <c r="IF1150" s="40"/>
      <c r="IG1150" s="40"/>
      <c r="IH1150" s="40"/>
      <c r="II1150" s="40"/>
      <c r="IJ1150" s="40"/>
      <c r="IK1150" s="40"/>
      <c r="IL1150" s="40"/>
      <c r="IM1150" s="40"/>
      <c r="IN1150" s="40"/>
      <c r="IO1150" s="40"/>
      <c r="IP1150" s="40"/>
      <c r="IQ1150" s="40"/>
      <c r="IR1150" s="40"/>
      <c r="IS1150" s="40"/>
      <c r="IT1150" s="40"/>
      <c r="IU1150" s="40"/>
      <c r="IV1150" s="40"/>
    </row>
    <row r="1151" spans="2:256" s="33" customFormat="1" ht="47.25" x14ac:dyDescent="0.25">
      <c r="B1151" s="177"/>
      <c r="C1151" s="94">
        <v>515</v>
      </c>
      <c r="D1151" s="80" t="s">
        <v>3250</v>
      </c>
      <c r="E1151" s="42" t="s">
        <v>1757</v>
      </c>
      <c r="F1151" s="45" t="s">
        <v>1535</v>
      </c>
      <c r="G1151" s="80" t="s">
        <v>4076</v>
      </c>
      <c r="H1151" s="112" t="s">
        <v>4077</v>
      </c>
      <c r="I1151" s="145">
        <v>339</v>
      </c>
      <c r="J1151" s="38"/>
      <c r="K1151" s="35" t="s">
        <v>3646</v>
      </c>
      <c r="L1151" s="39"/>
      <c r="M1151" s="39"/>
      <c r="N1151" s="39"/>
      <c r="O1151" s="39"/>
      <c r="P1151" s="39"/>
      <c r="Q1151" s="39"/>
      <c r="R1151" s="39"/>
      <c r="S1151" s="39"/>
      <c r="T1151" s="39"/>
      <c r="U1151" s="39"/>
      <c r="V1151" s="39"/>
      <c r="W1151" s="39"/>
      <c r="X1151" s="39"/>
      <c r="Y1151" s="39"/>
      <c r="Z1151" s="39"/>
      <c r="AA1151" s="39"/>
      <c r="AB1151" s="39"/>
      <c r="AC1151" s="39"/>
      <c r="AD1151" s="39"/>
      <c r="AE1151" s="39"/>
      <c r="AF1151" s="39"/>
      <c r="AG1151" s="39"/>
      <c r="AH1151" s="39"/>
      <c r="AI1151" s="39"/>
      <c r="AJ1151" s="39"/>
      <c r="AK1151" s="39"/>
      <c r="AL1151" s="39"/>
      <c r="AM1151" s="39"/>
      <c r="AN1151" s="39"/>
      <c r="AO1151" s="39"/>
      <c r="AP1151" s="39"/>
      <c r="AQ1151" s="39"/>
      <c r="AR1151" s="39"/>
      <c r="AS1151" s="39"/>
      <c r="AT1151" s="39"/>
      <c r="AU1151" s="39"/>
      <c r="AV1151" s="39"/>
      <c r="AW1151" s="39"/>
      <c r="AX1151" s="39"/>
      <c r="AY1151" s="39"/>
      <c r="AZ1151" s="39"/>
      <c r="BA1151" s="39"/>
      <c r="BB1151" s="39"/>
      <c r="BC1151" s="39"/>
      <c r="BD1151" s="39"/>
      <c r="BE1151" s="39"/>
      <c r="BF1151" s="39"/>
      <c r="BG1151" s="39"/>
      <c r="BH1151" s="39"/>
      <c r="BI1151" s="39"/>
      <c r="BJ1151" s="39"/>
      <c r="BK1151" s="39"/>
      <c r="BL1151" s="39"/>
      <c r="BM1151" s="39"/>
      <c r="BN1151" s="39"/>
      <c r="BO1151" s="39"/>
      <c r="BP1151" s="39"/>
      <c r="BQ1151" s="39"/>
      <c r="BR1151" s="39"/>
      <c r="BS1151" s="39"/>
      <c r="BT1151" s="39"/>
      <c r="BU1151" s="39"/>
      <c r="BV1151" s="39"/>
      <c r="BW1151" s="39"/>
      <c r="BX1151" s="39"/>
      <c r="BY1151" s="39"/>
      <c r="BZ1151" s="39"/>
      <c r="CA1151" s="39"/>
      <c r="CB1151" s="39"/>
      <c r="CC1151" s="39"/>
      <c r="CD1151" s="39"/>
      <c r="CE1151" s="39"/>
      <c r="CF1151" s="39"/>
      <c r="CG1151" s="39"/>
      <c r="CH1151" s="39"/>
      <c r="CI1151" s="39"/>
      <c r="CJ1151" s="39"/>
      <c r="CK1151" s="39"/>
      <c r="CL1151" s="39"/>
      <c r="CM1151" s="39"/>
      <c r="CN1151" s="39"/>
      <c r="CO1151" s="39"/>
      <c r="CP1151" s="39"/>
      <c r="CQ1151" s="39"/>
      <c r="CR1151" s="39"/>
      <c r="CS1151" s="39"/>
      <c r="CT1151" s="39"/>
      <c r="CU1151" s="39"/>
      <c r="CV1151" s="39"/>
      <c r="CW1151" s="39"/>
      <c r="CX1151" s="39"/>
      <c r="CY1151" s="39"/>
      <c r="CZ1151" s="39"/>
      <c r="DA1151" s="39"/>
      <c r="DB1151" s="39"/>
      <c r="DC1151" s="39"/>
      <c r="DD1151" s="39"/>
      <c r="DE1151" s="39"/>
      <c r="DF1151" s="39"/>
      <c r="DG1151" s="39"/>
      <c r="DH1151" s="39"/>
      <c r="DI1151" s="39"/>
      <c r="DJ1151" s="39"/>
      <c r="DK1151" s="39"/>
      <c r="DL1151" s="39"/>
      <c r="DM1151" s="39"/>
      <c r="DN1151" s="39"/>
      <c r="DO1151" s="39"/>
      <c r="DP1151" s="39"/>
      <c r="DQ1151" s="39"/>
      <c r="DR1151" s="39"/>
      <c r="DS1151" s="39"/>
      <c r="DT1151" s="39"/>
      <c r="DU1151" s="39"/>
      <c r="DV1151" s="39"/>
      <c r="DW1151" s="39"/>
      <c r="DX1151" s="39"/>
      <c r="DY1151" s="39"/>
      <c r="DZ1151" s="39"/>
      <c r="EA1151" s="39"/>
      <c r="EB1151" s="39"/>
      <c r="EC1151" s="39"/>
      <c r="ED1151" s="39"/>
      <c r="EE1151" s="39"/>
      <c r="EF1151" s="39"/>
      <c r="EG1151" s="39"/>
      <c r="EH1151" s="39"/>
      <c r="EI1151" s="39"/>
      <c r="EJ1151" s="39"/>
      <c r="EK1151" s="39"/>
      <c r="EL1151" s="39"/>
      <c r="EM1151" s="39"/>
      <c r="EN1151" s="39"/>
      <c r="EO1151" s="39"/>
      <c r="EP1151" s="39"/>
      <c r="EQ1151" s="39"/>
      <c r="ER1151" s="39"/>
      <c r="ES1151" s="39"/>
      <c r="ET1151" s="39"/>
      <c r="EU1151" s="39"/>
      <c r="EV1151" s="39"/>
      <c r="EW1151" s="39"/>
      <c r="EX1151" s="39"/>
      <c r="EY1151" s="39"/>
      <c r="EZ1151" s="39"/>
      <c r="FA1151" s="39"/>
      <c r="FB1151" s="39"/>
      <c r="FC1151" s="39"/>
      <c r="FD1151" s="39"/>
      <c r="FE1151" s="39"/>
      <c r="FF1151" s="39"/>
      <c r="FG1151" s="39"/>
      <c r="FH1151" s="39"/>
      <c r="FI1151" s="39"/>
      <c r="FJ1151" s="39"/>
      <c r="FK1151" s="39"/>
      <c r="FL1151" s="39"/>
      <c r="FM1151" s="39"/>
      <c r="FN1151" s="39"/>
      <c r="FO1151" s="39"/>
      <c r="FP1151" s="39"/>
      <c r="FQ1151" s="39"/>
      <c r="FR1151" s="39"/>
      <c r="FS1151" s="39"/>
      <c r="FT1151" s="39"/>
      <c r="FU1151" s="39"/>
      <c r="FV1151" s="39"/>
      <c r="FW1151" s="39"/>
      <c r="FX1151" s="39"/>
      <c r="FY1151" s="39"/>
      <c r="FZ1151" s="39"/>
      <c r="GA1151" s="39"/>
      <c r="GB1151" s="39"/>
      <c r="GC1151" s="39"/>
      <c r="GD1151" s="39"/>
      <c r="GE1151" s="39"/>
      <c r="GF1151" s="39"/>
      <c r="GG1151" s="39"/>
      <c r="GH1151" s="39"/>
      <c r="GI1151" s="39"/>
      <c r="GJ1151" s="39"/>
      <c r="GK1151" s="39"/>
      <c r="GL1151" s="39"/>
      <c r="GM1151" s="39"/>
      <c r="GN1151" s="39"/>
      <c r="GO1151" s="39"/>
      <c r="GP1151" s="39"/>
      <c r="GQ1151" s="39"/>
      <c r="GR1151" s="39"/>
      <c r="GS1151" s="39"/>
      <c r="GT1151" s="39"/>
      <c r="GU1151" s="39"/>
      <c r="GV1151" s="39"/>
      <c r="GW1151" s="39"/>
      <c r="GX1151" s="39"/>
      <c r="GY1151" s="39"/>
      <c r="GZ1151" s="39"/>
      <c r="HA1151" s="39"/>
      <c r="HB1151" s="39"/>
      <c r="HC1151" s="39"/>
      <c r="HD1151" s="39"/>
      <c r="HE1151" s="39"/>
      <c r="HF1151" s="39"/>
      <c r="HG1151" s="39"/>
      <c r="HH1151" s="39"/>
      <c r="HI1151" s="39"/>
      <c r="HJ1151" s="39"/>
      <c r="HK1151" s="39"/>
      <c r="HL1151" s="39"/>
      <c r="HM1151" s="39"/>
      <c r="HN1151" s="39"/>
      <c r="HO1151" s="39"/>
      <c r="HP1151" s="39"/>
      <c r="HQ1151" s="39"/>
      <c r="HR1151" s="39"/>
      <c r="HS1151" s="39"/>
      <c r="HT1151" s="39"/>
      <c r="HU1151" s="39"/>
      <c r="HV1151" s="39"/>
      <c r="HW1151" s="39"/>
      <c r="HX1151" s="39"/>
      <c r="HY1151" s="39"/>
      <c r="HZ1151" s="39"/>
      <c r="IA1151" s="39"/>
      <c r="IB1151" s="44"/>
      <c r="IC1151" s="40"/>
      <c r="ID1151" s="40"/>
      <c r="IE1151" s="40"/>
      <c r="IF1151" s="40"/>
      <c r="IG1151" s="40"/>
      <c r="IH1151" s="40"/>
      <c r="II1151" s="40"/>
      <c r="IJ1151" s="40"/>
      <c r="IK1151" s="40"/>
      <c r="IL1151" s="40"/>
      <c r="IM1151" s="40"/>
      <c r="IN1151" s="40"/>
      <c r="IO1151" s="40"/>
      <c r="IP1151" s="40"/>
      <c r="IQ1151" s="40"/>
      <c r="IR1151" s="40"/>
      <c r="IS1151" s="40"/>
      <c r="IT1151" s="40"/>
      <c r="IU1151" s="40"/>
      <c r="IV1151" s="40"/>
    </row>
    <row r="1152" spans="2:256" s="33" customFormat="1" ht="47.25" x14ac:dyDescent="0.25">
      <c r="B1152" s="177"/>
      <c r="C1152" s="94">
        <v>516</v>
      </c>
      <c r="D1152" s="80" t="s">
        <v>3250</v>
      </c>
      <c r="E1152" s="42" t="s">
        <v>1757</v>
      </c>
      <c r="F1152" s="45" t="s">
        <v>1536</v>
      </c>
      <c r="G1152" s="80" t="s">
        <v>4078</v>
      </c>
      <c r="H1152" s="80" t="s">
        <v>4079</v>
      </c>
      <c r="I1152" s="145">
        <v>5000</v>
      </c>
      <c r="J1152" s="38"/>
      <c r="K1152" s="35" t="s">
        <v>3647</v>
      </c>
      <c r="L1152" s="39"/>
      <c r="M1152" s="39"/>
      <c r="N1152" s="39"/>
      <c r="O1152" s="39"/>
      <c r="P1152" s="39"/>
      <c r="Q1152" s="39"/>
      <c r="R1152" s="39"/>
      <c r="S1152" s="39"/>
      <c r="T1152" s="39"/>
      <c r="U1152" s="39"/>
      <c r="V1152" s="39"/>
      <c r="W1152" s="39"/>
      <c r="X1152" s="39"/>
      <c r="Y1152" s="39"/>
      <c r="Z1152" s="39"/>
      <c r="AA1152" s="39"/>
      <c r="AB1152" s="39"/>
      <c r="AC1152" s="39"/>
      <c r="AD1152" s="39"/>
      <c r="AE1152" s="39"/>
      <c r="AF1152" s="39"/>
      <c r="AG1152" s="39"/>
      <c r="AH1152" s="39"/>
      <c r="AI1152" s="39"/>
      <c r="AJ1152" s="39"/>
      <c r="AK1152" s="39"/>
      <c r="AL1152" s="39"/>
      <c r="AM1152" s="39"/>
      <c r="AN1152" s="39"/>
      <c r="AO1152" s="39"/>
      <c r="AP1152" s="39"/>
      <c r="AQ1152" s="39"/>
      <c r="AR1152" s="39"/>
      <c r="AS1152" s="39"/>
      <c r="AT1152" s="39"/>
      <c r="AU1152" s="39"/>
      <c r="AV1152" s="39"/>
      <c r="AW1152" s="39"/>
      <c r="AX1152" s="39"/>
      <c r="AY1152" s="39"/>
      <c r="AZ1152" s="39"/>
      <c r="BA1152" s="39"/>
      <c r="BB1152" s="39"/>
      <c r="BC1152" s="39"/>
      <c r="BD1152" s="39"/>
      <c r="BE1152" s="39"/>
      <c r="BF1152" s="39"/>
      <c r="BG1152" s="39"/>
      <c r="BH1152" s="39"/>
      <c r="BI1152" s="39"/>
      <c r="BJ1152" s="39"/>
      <c r="BK1152" s="39"/>
      <c r="BL1152" s="39"/>
      <c r="BM1152" s="39"/>
      <c r="BN1152" s="39"/>
      <c r="BO1152" s="39"/>
      <c r="BP1152" s="39"/>
      <c r="BQ1152" s="39"/>
      <c r="BR1152" s="39"/>
      <c r="BS1152" s="39"/>
      <c r="BT1152" s="39"/>
      <c r="BU1152" s="39"/>
      <c r="BV1152" s="39"/>
      <c r="BW1152" s="39"/>
      <c r="BX1152" s="39"/>
      <c r="BY1152" s="39"/>
      <c r="BZ1152" s="39"/>
      <c r="CA1152" s="39"/>
      <c r="CB1152" s="39"/>
      <c r="CC1152" s="39"/>
      <c r="CD1152" s="39"/>
      <c r="CE1152" s="39"/>
      <c r="CF1152" s="39"/>
      <c r="CG1152" s="39"/>
      <c r="CH1152" s="39"/>
      <c r="CI1152" s="39"/>
      <c r="CJ1152" s="39"/>
      <c r="CK1152" s="39"/>
      <c r="CL1152" s="39"/>
      <c r="CM1152" s="39"/>
      <c r="CN1152" s="39"/>
      <c r="CO1152" s="39"/>
      <c r="CP1152" s="39"/>
      <c r="CQ1152" s="39"/>
      <c r="CR1152" s="39"/>
      <c r="CS1152" s="39"/>
      <c r="CT1152" s="39"/>
      <c r="CU1152" s="39"/>
      <c r="CV1152" s="39"/>
      <c r="CW1152" s="39"/>
      <c r="CX1152" s="39"/>
      <c r="CY1152" s="39"/>
      <c r="CZ1152" s="39"/>
      <c r="DA1152" s="39"/>
      <c r="DB1152" s="39"/>
      <c r="DC1152" s="39"/>
      <c r="DD1152" s="39"/>
      <c r="DE1152" s="39"/>
      <c r="DF1152" s="39"/>
      <c r="DG1152" s="39"/>
      <c r="DH1152" s="39"/>
      <c r="DI1152" s="39"/>
      <c r="DJ1152" s="39"/>
      <c r="DK1152" s="39"/>
      <c r="DL1152" s="39"/>
      <c r="DM1152" s="39"/>
      <c r="DN1152" s="39"/>
      <c r="DO1152" s="39"/>
      <c r="DP1152" s="39"/>
      <c r="DQ1152" s="39"/>
      <c r="DR1152" s="39"/>
      <c r="DS1152" s="39"/>
      <c r="DT1152" s="39"/>
      <c r="DU1152" s="39"/>
      <c r="DV1152" s="39"/>
      <c r="DW1152" s="39"/>
      <c r="DX1152" s="39"/>
      <c r="DY1152" s="39"/>
      <c r="DZ1152" s="39"/>
      <c r="EA1152" s="39"/>
      <c r="EB1152" s="39"/>
      <c r="EC1152" s="39"/>
      <c r="ED1152" s="39"/>
      <c r="EE1152" s="39"/>
      <c r="EF1152" s="39"/>
      <c r="EG1152" s="39"/>
      <c r="EH1152" s="39"/>
      <c r="EI1152" s="39"/>
      <c r="EJ1152" s="39"/>
      <c r="EK1152" s="39"/>
      <c r="EL1152" s="39"/>
      <c r="EM1152" s="39"/>
      <c r="EN1152" s="39"/>
      <c r="EO1152" s="39"/>
      <c r="EP1152" s="39"/>
      <c r="EQ1152" s="39"/>
      <c r="ER1152" s="39"/>
      <c r="ES1152" s="39"/>
      <c r="ET1152" s="39"/>
      <c r="EU1152" s="39"/>
      <c r="EV1152" s="39"/>
      <c r="EW1152" s="39"/>
      <c r="EX1152" s="39"/>
      <c r="EY1152" s="39"/>
      <c r="EZ1152" s="39"/>
      <c r="FA1152" s="39"/>
      <c r="FB1152" s="39"/>
      <c r="FC1152" s="39"/>
      <c r="FD1152" s="39"/>
      <c r="FE1152" s="39"/>
      <c r="FF1152" s="39"/>
      <c r="FG1152" s="39"/>
      <c r="FH1152" s="39"/>
      <c r="FI1152" s="39"/>
      <c r="FJ1152" s="39"/>
      <c r="FK1152" s="39"/>
      <c r="FL1152" s="39"/>
      <c r="FM1152" s="39"/>
      <c r="FN1152" s="39"/>
      <c r="FO1152" s="39"/>
      <c r="FP1152" s="39"/>
      <c r="FQ1152" s="39"/>
      <c r="FR1152" s="39"/>
      <c r="FS1152" s="39"/>
      <c r="FT1152" s="39"/>
      <c r="FU1152" s="39"/>
      <c r="FV1152" s="39"/>
      <c r="FW1152" s="39"/>
      <c r="FX1152" s="39"/>
      <c r="FY1152" s="39"/>
      <c r="FZ1152" s="39"/>
      <c r="GA1152" s="39"/>
      <c r="GB1152" s="39"/>
      <c r="GC1152" s="39"/>
      <c r="GD1152" s="39"/>
      <c r="GE1152" s="39"/>
      <c r="GF1152" s="39"/>
      <c r="GG1152" s="39"/>
      <c r="GH1152" s="39"/>
      <c r="GI1152" s="39"/>
      <c r="GJ1152" s="39"/>
      <c r="GK1152" s="39"/>
      <c r="GL1152" s="39"/>
      <c r="GM1152" s="39"/>
      <c r="GN1152" s="39"/>
      <c r="GO1152" s="39"/>
      <c r="GP1152" s="39"/>
      <c r="GQ1152" s="39"/>
      <c r="GR1152" s="39"/>
      <c r="GS1152" s="39"/>
      <c r="GT1152" s="39"/>
      <c r="GU1152" s="39"/>
      <c r="GV1152" s="39"/>
      <c r="GW1152" s="39"/>
      <c r="GX1152" s="39"/>
      <c r="GY1152" s="39"/>
      <c r="GZ1152" s="39"/>
      <c r="HA1152" s="39"/>
      <c r="HB1152" s="39"/>
      <c r="HC1152" s="39"/>
      <c r="HD1152" s="39"/>
      <c r="HE1152" s="39"/>
      <c r="HF1152" s="39"/>
      <c r="HG1152" s="39"/>
      <c r="HH1152" s="39"/>
      <c r="HI1152" s="39"/>
      <c r="HJ1152" s="39"/>
      <c r="HK1152" s="39"/>
      <c r="HL1152" s="39"/>
      <c r="HM1152" s="39"/>
      <c r="HN1152" s="39"/>
      <c r="HO1152" s="39"/>
      <c r="HP1152" s="39"/>
      <c r="HQ1152" s="39"/>
      <c r="HR1152" s="39"/>
      <c r="HS1152" s="39"/>
      <c r="HT1152" s="39"/>
      <c r="HU1152" s="39"/>
      <c r="HV1152" s="39"/>
      <c r="HW1152" s="39"/>
      <c r="HX1152" s="39"/>
      <c r="HY1152" s="39"/>
      <c r="HZ1152" s="39"/>
      <c r="IA1152" s="39"/>
      <c r="IB1152" s="44"/>
      <c r="IC1152" s="40"/>
      <c r="ID1152" s="40"/>
      <c r="IE1152" s="40"/>
      <c r="IF1152" s="40"/>
      <c r="IG1152" s="40"/>
      <c r="IH1152" s="40"/>
      <c r="II1152" s="40"/>
      <c r="IJ1152" s="40"/>
      <c r="IK1152" s="40"/>
      <c r="IL1152" s="40"/>
      <c r="IM1152" s="40"/>
      <c r="IN1152" s="40"/>
      <c r="IO1152" s="40"/>
      <c r="IP1152" s="40"/>
      <c r="IQ1152" s="40"/>
      <c r="IR1152" s="40"/>
      <c r="IS1152" s="40"/>
      <c r="IT1152" s="40"/>
      <c r="IU1152" s="40"/>
      <c r="IV1152" s="40"/>
    </row>
    <row r="1153" spans="2:256" s="33" customFormat="1" ht="31.5" x14ac:dyDescent="0.25">
      <c r="B1153" s="177"/>
      <c r="C1153" s="94">
        <v>517</v>
      </c>
      <c r="D1153" s="80" t="s">
        <v>3227</v>
      </c>
      <c r="E1153" s="42" t="s">
        <v>1757</v>
      </c>
      <c r="F1153" s="45" t="s">
        <v>1404</v>
      </c>
      <c r="G1153" s="36">
        <v>257</v>
      </c>
      <c r="H1153" s="43" t="s">
        <v>3974</v>
      </c>
      <c r="I1153" s="145">
        <v>30000</v>
      </c>
      <c r="J1153" s="38"/>
      <c r="K1153" s="35" t="s">
        <v>2536</v>
      </c>
      <c r="L1153" s="39"/>
      <c r="M1153" s="39"/>
      <c r="N1153" s="39"/>
      <c r="O1153" s="39"/>
      <c r="P1153" s="39"/>
      <c r="Q1153" s="39"/>
      <c r="R1153" s="39"/>
      <c r="S1153" s="39"/>
      <c r="T1153" s="39"/>
      <c r="U1153" s="39"/>
      <c r="V1153" s="39"/>
      <c r="W1153" s="39"/>
      <c r="X1153" s="39"/>
      <c r="Y1153" s="39"/>
      <c r="Z1153" s="39"/>
      <c r="AA1153" s="39"/>
      <c r="AB1153" s="39"/>
      <c r="AC1153" s="39"/>
      <c r="AD1153" s="39"/>
      <c r="AE1153" s="39"/>
      <c r="AF1153" s="39"/>
      <c r="AG1153" s="39"/>
      <c r="AH1153" s="39"/>
      <c r="AI1153" s="39"/>
      <c r="AJ1153" s="39"/>
      <c r="AK1153" s="39"/>
      <c r="AL1153" s="39"/>
      <c r="AM1153" s="39"/>
      <c r="AN1153" s="39"/>
      <c r="AO1153" s="39"/>
      <c r="AP1153" s="39"/>
      <c r="AQ1153" s="39"/>
      <c r="AR1153" s="39"/>
      <c r="AS1153" s="39"/>
      <c r="AT1153" s="39"/>
      <c r="AU1153" s="39"/>
      <c r="AV1153" s="39"/>
      <c r="AW1153" s="39"/>
      <c r="AX1153" s="39"/>
      <c r="AY1153" s="39"/>
      <c r="AZ1153" s="39"/>
      <c r="BA1153" s="39"/>
      <c r="BB1153" s="39"/>
      <c r="BC1153" s="39"/>
      <c r="BD1153" s="39"/>
      <c r="BE1153" s="39"/>
      <c r="BF1153" s="39"/>
      <c r="BG1153" s="39"/>
      <c r="BH1153" s="39"/>
      <c r="BI1153" s="39"/>
      <c r="BJ1153" s="39"/>
      <c r="BK1153" s="39"/>
      <c r="BL1153" s="39"/>
      <c r="BM1153" s="39"/>
      <c r="BN1153" s="39"/>
      <c r="BO1153" s="39"/>
      <c r="BP1153" s="39"/>
      <c r="BQ1153" s="39"/>
      <c r="BR1153" s="39"/>
      <c r="BS1153" s="39"/>
      <c r="BT1153" s="39"/>
      <c r="BU1153" s="39"/>
      <c r="BV1153" s="39"/>
      <c r="BW1153" s="39"/>
      <c r="BX1153" s="39"/>
      <c r="BY1153" s="39"/>
      <c r="BZ1153" s="39"/>
      <c r="CA1153" s="39"/>
      <c r="CB1153" s="39"/>
      <c r="CC1153" s="39"/>
      <c r="CD1153" s="39"/>
      <c r="CE1153" s="39"/>
      <c r="CF1153" s="39"/>
      <c r="CG1153" s="39"/>
      <c r="CH1153" s="39"/>
      <c r="CI1153" s="39"/>
      <c r="CJ1153" s="39"/>
      <c r="CK1153" s="39"/>
      <c r="CL1153" s="39"/>
      <c r="CM1153" s="39"/>
      <c r="CN1153" s="39"/>
      <c r="CO1153" s="39"/>
      <c r="CP1153" s="39"/>
      <c r="CQ1153" s="39"/>
      <c r="CR1153" s="39"/>
      <c r="CS1153" s="39"/>
      <c r="CT1153" s="39"/>
      <c r="CU1153" s="39"/>
      <c r="CV1153" s="39"/>
      <c r="CW1153" s="39"/>
      <c r="CX1153" s="39"/>
      <c r="CY1153" s="39"/>
      <c r="CZ1153" s="39"/>
      <c r="DA1153" s="39"/>
      <c r="DB1153" s="39"/>
      <c r="DC1153" s="39"/>
      <c r="DD1153" s="39"/>
      <c r="DE1153" s="39"/>
      <c r="DF1153" s="39"/>
      <c r="DG1153" s="39"/>
      <c r="DH1153" s="39"/>
      <c r="DI1153" s="39"/>
      <c r="DJ1153" s="39"/>
      <c r="DK1153" s="39"/>
      <c r="DL1153" s="39"/>
      <c r="DM1153" s="39"/>
      <c r="DN1153" s="39"/>
      <c r="DO1153" s="39"/>
      <c r="DP1153" s="39"/>
      <c r="DQ1153" s="39"/>
      <c r="DR1153" s="39"/>
      <c r="DS1153" s="39"/>
      <c r="DT1153" s="39"/>
      <c r="DU1153" s="39"/>
      <c r="DV1153" s="39"/>
      <c r="DW1153" s="39"/>
      <c r="DX1153" s="39"/>
      <c r="DY1153" s="39"/>
      <c r="DZ1153" s="39"/>
      <c r="EA1153" s="39"/>
      <c r="EB1153" s="39"/>
      <c r="EC1153" s="39"/>
      <c r="ED1153" s="39"/>
      <c r="EE1153" s="39"/>
      <c r="EF1153" s="39"/>
      <c r="EG1153" s="39"/>
      <c r="EH1153" s="39"/>
      <c r="EI1153" s="39"/>
      <c r="EJ1153" s="39"/>
      <c r="EK1153" s="39"/>
      <c r="EL1153" s="39"/>
      <c r="EM1153" s="39"/>
      <c r="EN1153" s="39"/>
      <c r="EO1153" s="39"/>
      <c r="EP1153" s="39"/>
      <c r="EQ1153" s="39"/>
      <c r="ER1153" s="39"/>
      <c r="ES1153" s="39"/>
      <c r="ET1153" s="39"/>
      <c r="EU1153" s="39"/>
      <c r="EV1153" s="39"/>
      <c r="EW1153" s="39"/>
      <c r="EX1153" s="39"/>
      <c r="EY1153" s="39"/>
      <c r="EZ1153" s="39"/>
      <c r="FA1153" s="39"/>
      <c r="FB1153" s="39"/>
      <c r="FC1153" s="39"/>
      <c r="FD1153" s="39"/>
      <c r="FE1153" s="39"/>
      <c r="FF1153" s="39"/>
      <c r="FG1153" s="39"/>
      <c r="FH1153" s="39"/>
      <c r="FI1153" s="39"/>
      <c r="FJ1153" s="39"/>
      <c r="FK1153" s="39"/>
      <c r="FL1153" s="39"/>
      <c r="FM1153" s="39"/>
      <c r="FN1153" s="39"/>
      <c r="FO1153" s="39"/>
      <c r="FP1153" s="39"/>
      <c r="FQ1153" s="39"/>
      <c r="FR1153" s="39"/>
      <c r="FS1153" s="39"/>
      <c r="FT1153" s="39"/>
      <c r="FU1153" s="39"/>
      <c r="FV1153" s="39"/>
      <c r="FW1153" s="39"/>
      <c r="FX1153" s="39"/>
      <c r="FY1153" s="39"/>
      <c r="FZ1153" s="39"/>
      <c r="GA1153" s="39"/>
      <c r="GB1153" s="39"/>
      <c r="GC1153" s="39"/>
      <c r="GD1153" s="39"/>
      <c r="GE1153" s="39"/>
      <c r="GF1153" s="39"/>
      <c r="GG1153" s="39"/>
      <c r="GH1153" s="39"/>
      <c r="GI1153" s="39"/>
      <c r="GJ1153" s="39"/>
      <c r="GK1153" s="39"/>
      <c r="GL1153" s="39"/>
      <c r="GM1153" s="39"/>
      <c r="GN1153" s="39"/>
      <c r="GO1153" s="39"/>
      <c r="GP1153" s="39"/>
      <c r="GQ1153" s="39"/>
      <c r="GR1153" s="39"/>
      <c r="GS1153" s="39"/>
      <c r="GT1153" s="39"/>
      <c r="GU1153" s="39"/>
      <c r="GV1153" s="39"/>
      <c r="GW1153" s="39"/>
      <c r="GX1153" s="39"/>
      <c r="GY1153" s="39"/>
      <c r="GZ1153" s="39"/>
      <c r="HA1153" s="39"/>
      <c r="HB1153" s="39"/>
      <c r="HC1153" s="39"/>
      <c r="HD1153" s="39"/>
      <c r="HE1153" s="39"/>
      <c r="HF1153" s="39"/>
      <c r="HG1153" s="39"/>
      <c r="HH1153" s="39"/>
      <c r="HI1153" s="39"/>
      <c r="HJ1153" s="39"/>
      <c r="HK1153" s="39"/>
      <c r="HL1153" s="39"/>
      <c r="HM1153" s="39"/>
      <c r="HN1153" s="39"/>
      <c r="HO1153" s="39"/>
      <c r="HP1153" s="39"/>
      <c r="HQ1153" s="39"/>
      <c r="HR1153" s="39"/>
      <c r="HS1153" s="39"/>
      <c r="HT1153" s="39"/>
      <c r="HU1153" s="39"/>
      <c r="HV1153" s="39"/>
      <c r="HW1153" s="39"/>
      <c r="HX1153" s="39"/>
      <c r="HY1153" s="39"/>
      <c r="HZ1153" s="39"/>
      <c r="IA1153" s="39"/>
      <c r="IB1153" s="44"/>
      <c r="IC1153" s="40"/>
      <c r="ID1153" s="40"/>
      <c r="IE1153" s="40"/>
      <c r="IF1153" s="40"/>
      <c r="IG1153" s="40"/>
      <c r="IH1153" s="40"/>
      <c r="II1153" s="40"/>
      <c r="IJ1153" s="40"/>
      <c r="IK1153" s="40"/>
      <c r="IL1153" s="40"/>
      <c r="IM1153" s="40"/>
      <c r="IN1153" s="40"/>
      <c r="IO1153" s="40"/>
      <c r="IP1153" s="40"/>
      <c r="IQ1153" s="40"/>
      <c r="IR1153" s="40"/>
      <c r="IS1153" s="40"/>
      <c r="IT1153" s="40"/>
      <c r="IU1153" s="40"/>
      <c r="IV1153" s="40"/>
    </row>
    <row r="1154" spans="2:256" s="33" customFormat="1" ht="47.25" x14ac:dyDescent="0.25">
      <c r="B1154" s="177"/>
      <c r="C1154" s="94">
        <v>518</v>
      </c>
      <c r="D1154" s="80" t="s">
        <v>3311</v>
      </c>
      <c r="E1154" s="42" t="s">
        <v>1757</v>
      </c>
      <c r="F1154" s="45" t="s">
        <v>1405</v>
      </c>
      <c r="G1154" s="127" t="s">
        <v>4080</v>
      </c>
      <c r="H1154" s="127" t="s">
        <v>4081</v>
      </c>
      <c r="I1154" s="145">
        <v>99126</v>
      </c>
      <c r="J1154" s="38"/>
      <c r="K1154" s="35" t="s">
        <v>3648</v>
      </c>
      <c r="L1154" s="39"/>
      <c r="M1154" s="39"/>
      <c r="N1154" s="39"/>
      <c r="O1154" s="39"/>
      <c r="P1154" s="39"/>
      <c r="Q1154" s="39"/>
      <c r="R1154" s="39"/>
      <c r="S1154" s="39"/>
      <c r="T1154" s="39"/>
      <c r="U1154" s="39"/>
      <c r="V1154" s="39"/>
      <c r="W1154" s="39"/>
      <c r="X1154" s="39"/>
      <c r="Y1154" s="39"/>
      <c r="Z1154" s="39"/>
      <c r="AA1154" s="39"/>
      <c r="AB1154" s="39"/>
      <c r="AC1154" s="39"/>
      <c r="AD1154" s="39"/>
      <c r="AE1154" s="39"/>
      <c r="AF1154" s="39"/>
      <c r="AG1154" s="39"/>
      <c r="AH1154" s="39"/>
      <c r="AI1154" s="39"/>
      <c r="AJ1154" s="39"/>
      <c r="AK1154" s="39"/>
      <c r="AL1154" s="39"/>
      <c r="AM1154" s="39"/>
      <c r="AN1154" s="39"/>
      <c r="AO1154" s="39"/>
      <c r="AP1154" s="39"/>
      <c r="AQ1154" s="39"/>
      <c r="AR1154" s="39"/>
      <c r="AS1154" s="39"/>
      <c r="AT1154" s="39"/>
      <c r="AU1154" s="39"/>
      <c r="AV1154" s="39"/>
      <c r="AW1154" s="39"/>
      <c r="AX1154" s="39"/>
      <c r="AY1154" s="39"/>
      <c r="AZ1154" s="39"/>
      <c r="BA1154" s="39"/>
      <c r="BB1154" s="39"/>
      <c r="BC1154" s="39"/>
      <c r="BD1154" s="39"/>
      <c r="BE1154" s="39"/>
      <c r="BF1154" s="39"/>
      <c r="BG1154" s="39"/>
      <c r="BH1154" s="39"/>
      <c r="BI1154" s="39"/>
      <c r="BJ1154" s="39"/>
      <c r="BK1154" s="39"/>
      <c r="BL1154" s="39"/>
      <c r="BM1154" s="39"/>
      <c r="BN1154" s="39"/>
      <c r="BO1154" s="39"/>
      <c r="BP1154" s="39"/>
      <c r="BQ1154" s="39"/>
      <c r="BR1154" s="39"/>
      <c r="BS1154" s="39"/>
      <c r="BT1154" s="39"/>
      <c r="BU1154" s="39"/>
      <c r="BV1154" s="39"/>
      <c r="BW1154" s="39"/>
      <c r="BX1154" s="39"/>
      <c r="BY1154" s="39"/>
      <c r="BZ1154" s="39"/>
      <c r="CA1154" s="39"/>
      <c r="CB1154" s="39"/>
      <c r="CC1154" s="39"/>
      <c r="CD1154" s="39"/>
      <c r="CE1154" s="39"/>
      <c r="CF1154" s="39"/>
      <c r="CG1154" s="39"/>
      <c r="CH1154" s="39"/>
      <c r="CI1154" s="39"/>
      <c r="CJ1154" s="39"/>
      <c r="CK1154" s="39"/>
      <c r="CL1154" s="39"/>
      <c r="CM1154" s="39"/>
      <c r="CN1154" s="39"/>
      <c r="CO1154" s="39"/>
      <c r="CP1154" s="39"/>
      <c r="CQ1154" s="39"/>
      <c r="CR1154" s="39"/>
      <c r="CS1154" s="39"/>
      <c r="CT1154" s="39"/>
      <c r="CU1154" s="39"/>
      <c r="CV1154" s="39"/>
      <c r="CW1154" s="39"/>
      <c r="CX1154" s="39"/>
      <c r="CY1154" s="39"/>
      <c r="CZ1154" s="39"/>
      <c r="DA1154" s="39"/>
      <c r="DB1154" s="39"/>
      <c r="DC1154" s="39"/>
      <c r="DD1154" s="39"/>
      <c r="DE1154" s="39"/>
      <c r="DF1154" s="39"/>
      <c r="DG1154" s="39"/>
      <c r="DH1154" s="39"/>
      <c r="DI1154" s="39"/>
      <c r="DJ1154" s="39"/>
      <c r="DK1154" s="39"/>
      <c r="DL1154" s="39"/>
      <c r="DM1154" s="39"/>
      <c r="DN1154" s="39"/>
      <c r="DO1154" s="39"/>
      <c r="DP1154" s="39"/>
      <c r="DQ1154" s="39"/>
      <c r="DR1154" s="39"/>
      <c r="DS1154" s="39"/>
      <c r="DT1154" s="39"/>
      <c r="DU1154" s="39"/>
      <c r="DV1154" s="39"/>
      <c r="DW1154" s="39"/>
      <c r="DX1154" s="39"/>
      <c r="DY1154" s="39"/>
      <c r="DZ1154" s="39"/>
      <c r="EA1154" s="39"/>
      <c r="EB1154" s="39"/>
      <c r="EC1154" s="39"/>
      <c r="ED1154" s="39"/>
      <c r="EE1154" s="39"/>
      <c r="EF1154" s="39"/>
      <c r="EG1154" s="39"/>
      <c r="EH1154" s="39"/>
      <c r="EI1154" s="39"/>
      <c r="EJ1154" s="39"/>
      <c r="EK1154" s="39"/>
      <c r="EL1154" s="39"/>
      <c r="EM1154" s="39"/>
      <c r="EN1154" s="39"/>
      <c r="EO1154" s="39"/>
      <c r="EP1154" s="39"/>
      <c r="EQ1154" s="39"/>
      <c r="ER1154" s="39"/>
      <c r="ES1154" s="39"/>
      <c r="ET1154" s="39"/>
      <c r="EU1154" s="39"/>
      <c r="EV1154" s="39"/>
      <c r="EW1154" s="39"/>
      <c r="EX1154" s="39"/>
      <c r="EY1154" s="39"/>
      <c r="EZ1154" s="39"/>
      <c r="FA1154" s="39"/>
      <c r="FB1154" s="39"/>
      <c r="FC1154" s="39"/>
      <c r="FD1154" s="39"/>
      <c r="FE1154" s="39"/>
      <c r="FF1154" s="39"/>
      <c r="FG1154" s="39"/>
      <c r="FH1154" s="39"/>
      <c r="FI1154" s="39"/>
      <c r="FJ1154" s="39"/>
      <c r="FK1154" s="39"/>
      <c r="FL1154" s="39"/>
      <c r="FM1154" s="39"/>
      <c r="FN1154" s="39"/>
      <c r="FO1154" s="39"/>
      <c r="FP1154" s="39"/>
      <c r="FQ1154" s="39"/>
      <c r="FR1154" s="39"/>
      <c r="FS1154" s="39"/>
      <c r="FT1154" s="39"/>
      <c r="FU1154" s="39"/>
      <c r="FV1154" s="39"/>
      <c r="FW1154" s="39"/>
      <c r="FX1154" s="39"/>
      <c r="FY1154" s="39"/>
      <c r="FZ1154" s="39"/>
      <c r="GA1154" s="39"/>
      <c r="GB1154" s="39"/>
      <c r="GC1154" s="39"/>
      <c r="GD1154" s="39"/>
      <c r="GE1154" s="39"/>
      <c r="GF1154" s="39"/>
      <c r="GG1154" s="39"/>
      <c r="GH1154" s="39"/>
      <c r="GI1154" s="39"/>
      <c r="GJ1154" s="39"/>
      <c r="GK1154" s="39"/>
      <c r="GL1154" s="39"/>
      <c r="GM1154" s="39"/>
      <c r="GN1154" s="39"/>
      <c r="GO1154" s="39"/>
      <c r="GP1154" s="39"/>
      <c r="GQ1154" s="39"/>
      <c r="GR1154" s="39"/>
      <c r="GS1154" s="39"/>
      <c r="GT1154" s="39"/>
      <c r="GU1154" s="39"/>
      <c r="GV1154" s="39"/>
      <c r="GW1154" s="39"/>
      <c r="GX1154" s="39"/>
      <c r="GY1154" s="39"/>
      <c r="GZ1154" s="39"/>
      <c r="HA1154" s="39"/>
      <c r="HB1154" s="39"/>
      <c r="HC1154" s="39"/>
      <c r="HD1154" s="39"/>
      <c r="HE1154" s="39"/>
      <c r="HF1154" s="39"/>
      <c r="HG1154" s="39"/>
      <c r="HH1154" s="39"/>
      <c r="HI1154" s="39"/>
      <c r="HJ1154" s="39"/>
      <c r="HK1154" s="39"/>
      <c r="HL1154" s="39"/>
      <c r="HM1154" s="39"/>
      <c r="HN1154" s="39"/>
      <c r="HO1154" s="39"/>
      <c r="HP1154" s="39"/>
      <c r="HQ1154" s="39"/>
      <c r="HR1154" s="39"/>
      <c r="HS1154" s="39"/>
      <c r="HT1154" s="39"/>
      <c r="HU1154" s="39"/>
      <c r="HV1154" s="39"/>
      <c r="HW1154" s="39"/>
      <c r="HX1154" s="39"/>
      <c r="HY1154" s="39"/>
      <c r="HZ1154" s="39"/>
      <c r="IA1154" s="39"/>
      <c r="IB1154" s="44"/>
      <c r="IC1154" s="40"/>
      <c r="ID1154" s="40"/>
      <c r="IE1154" s="40"/>
      <c r="IF1154" s="40"/>
      <c r="IG1154" s="40"/>
      <c r="IH1154" s="40"/>
      <c r="II1154" s="40"/>
      <c r="IJ1154" s="40"/>
      <c r="IK1154" s="40"/>
      <c r="IL1154" s="40"/>
      <c r="IM1154" s="40"/>
      <c r="IN1154" s="40"/>
      <c r="IO1154" s="40"/>
      <c r="IP1154" s="40"/>
      <c r="IQ1154" s="40"/>
      <c r="IR1154" s="40"/>
      <c r="IS1154" s="40"/>
      <c r="IT1154" s="40"/>
      <c r="IU1154" s="40"/>
      <c r="IV1154" s="40"/>
    </row>
    <row r="1155" spans="2:256" s="33" customFormat="1" ht="47.25" x14ac:dyDescent="0.25">
      <c r="B1155" s="177"/>
      <c r="C1155" s="94">
        <v>519</v>
      </c>
      <c r="D1155" s="80" t="s">
        <v>3312</v>
      </c>
      <c r="E1155" s="42" t="s">
        <v>1757</v>
      </c>
      <c r="F1155" s="45" t="s">
        <v>1537</v>
      </c>
      <c r="G1155" s="80" t="s">
        <v>4082</v>
      </c>
      <c r="H1155" s="123">
        <v>41745</v>
      </c>
      <c r="I1155" s="145">
        <v>140500</v>
      </c>
      <c r="J1155" s="38"/>
      <c r="K1155" s="35" t="s">
        <v>3649</v>
      </c>
      <c r="L1155" s="39"/>
      <c r="M1155" s="39"/>
      <c r="N1155" s="39"/>
      <c r="O1155" s="39"/>
      <c r="P1155" s="39"/>
      <c r="Q1155" s="39"/>
      <c r="R1155" s="39"/>
      <c r="S1155" s="39"/>
      <c r="T1155" s="39"/>
      <c r="U1155" s="39"/>
      <c r="V1155" s="39"/>
      <c r="W1155" s="39"/>
      <c r="X1155" s="39"/>
      <c r="Y1155" s="39"/>
      <c r="Z1155" s="39"/>
      <c r="AA1155" s="39"/>
      <c r="AB1155" s="39"/>
      <c r="AC1155" s="39"/>
      <c r="AD1155" s="39"/>
      <c r="AE1155" s="39"/>
      <c r="AF1155" s="39"/>
      <c r="AG1155" s="39"/>
      <c r="AH1155" s="39"/>
      <c r="AI1155" s="39"/>
      <c r="AJ1155" s="39"/>
      <c r="AK1155" s="39"/>
      <c r="AL1155" s="39"/>
      <c r="AM1155" s="39"/>
      <c r="AN1155" s="39"/>
      <c r="AO1155" s="39"/>
      <c r="AP1155" s="39"/>
      <c r="AQ1155" s="39"/>
      <c r="AR1155" s="39"/>
      <c r="AS1155" s="39"/>
      <c r="AT1155" s="39"/>
      <c r="AU1155" s="39"/>
      <c r="AV1155" s="39"/>
      <c r="AW1155" s="39"/>
      <c r="AX1155" s="39"/>
      <c r="AY1155" s="39"/>
      <c r="AZ1155" s="39"/>
      <c r="BA1155" s="39"/>
      <c r="BB1155" s="39"/>
      <c r="BC1155" s="39"/>
      <c r="BD1155" s="39"/>
      <c r="BE1155" s="39"/>
      <c r="BF1155" s="39"/>
      <c r="BG1155" s="39"/>
      <c r="BH1155" s="39"/>
      <c r="BI1155" s="39"/>
      <c r="BJ1155" s="39"/>
      <c r="BK1155" s="39"/>
      <c r="BL1155" s="39"/>
      <c r="BM1155" s="39"/>
      <c r="BN1155" s="39"/>
      <c r="BO1155" s="39"/>
      <c r="BP1155" s="39"/>
      <c r="BQ1155" s="39"/>
      <c r="BR1155" s="39"/>
      <c r="BS1155" s="39"/>
      <c r="BT1155" s="39"/>
      <c r="BU1155" s="39"/>
      <c r="BV1155" s="39"/>
      <c r="BW1155" s="39"/>
      <c r="BX1155" s="39"/>
      <c r="BY1155" s="39"/>
      <c r="BZ1155" s="39"/>
      <c r="CA1155" s="39"/>
      <c r="CB1155" s="39"/>
      <c r="CC1155" s="39"/>
      <c r="CD1155" s="39"/>
      <c r="CE1155" s="39"/>
      <c r="CF1155" s="39"/>
      <c r="CG1155" s="39"/>
      <c r="CH1155" s="39"/>
      <c r="CI1155" s="39"/>
      <c r="CJ1155" s="39"/>
      <c r="CK1155" s="39"/>
      <c r="CL1155" s="39"/>
      <c r="CM1155" s="39"/>
      <c r="CN1155" s="39"/>
      <c r="CO1155" s="39"/>
      <c r="CP1155" s="39"/>
      <c r="CQ1155" s="39"/>
      <c r="CR1155" s="39"/>
      <c r="CS1155" s="39"/>
      <c r="CT1155" s="39"/>
      <c r="CU1155" s="39"/>
      <c r="CV1155" s="39"/>
      <c r="CW1155" s="39"/>
      <c r="CX1155" s="39"/>
      <c r="CY1155" s="39"/>
      <c r="CZ1155" s="39"/>
      <c r="DA1155" s="39"/>
      <c r="DB1155" s="39"/>
      <c r="DC1155" s="39"/>
      <c r="DD1155" s="39"/>
      <c r="DE1155" s="39"/>
      <c r="DF1155" s="39"/>
      <c r="DG1155" s="39"/>
      <c r="DH1155" s="39"/>
      <c r="DI1155" s="39"/>
      <c r="DJ1155" s="39"/>
      <c r="DK1155" s="39"/>
      <c r="DL1155" s="39"/>
      <c r="DM1155" s="39"/>
      <c r="DN1155" s="39"/>
      <c r="DO1155" s="39"/>
      <c r="DP1155" s="39"/>
      <c r="DQ1155" s="39"/>
      <c r="DR1155" s="39"/>
      <c r="DS1155" s="39"/>
      <c r="DT1155" s="39"/>
      <c r="DU1155" s="39"/>
      <c r="DV1155" s="39"/>
      <c r="DW1155" s="39"/>
      <c r="DX1155" s="39"/>
      <c r="DY1155" s="39"/>
      <c r="DZ1155" s="39"/>
      <c r="EA1155" s="39"/>
      <c r="EB1155" s="39"/>
      <c r="EC1155" s="39"/>
      <c r="ED1155" s="39"/>
      <c r="EE1155" s="39"/>
      <c r="EF1155" s="39"/>
      <c r="EG1155" s="39"/>
      <c r="EH1155" s="39"/>
      <c r="EI1155" s="39"/>
      <c r="EJ1155" s="39"/>
      <c r="EK1155" s="39"/>
      <c r="EL1155" s="39"/>
      <c r="EM1155" s="39"/>
      <c r="EN1155" s="39"/>
      <c r="EO1155" s="39"/>
      <c r="EP1155" s="39"/>
      <c r="EQ1155" s="39"/>
      <c r="ER1155" s="39"/>
      <c r="ES1155" s="39"/>
      <c r="ET1155" s="39"/>
      <c r="EU1155" s="39"/>
      <c r="EV1155" s="39"/>
      <c r="EW1155" s="39"/>
      <c r="EX1155" s="39"/>
      <c r="EY1155" s="39"/>
      <c r="EZ1155" s="39"/>
      <c r="FA1155" s="39"/>
      <c r="FB1155" s="39"/>
      <c r="FC1155" s="39"/>
      <c r="FD1155" s="39"/>
      <c r="FE1155" s="39"/>
      <c r="FF1155" s="39"/>
      <c r="FG1155" s="39"/>
      <c r="FH1155" s="39"/>
      <c r="FI1155" s="39"/>
      <c r="FJ1155" s="39"/>
      <c r="FK1155" s="39"/>
      <c r="FL1155" s="39"/>
      <c r="FM1155" s="39"/>
      <c r="FN1155" s="39"/>
      <c r="FO1155" s="39"/>
      <c r="FP1155" s="39"/>
      <c r="FQ1155" s="39"/>
      <c r="FR1155" s="39"/>
      <c r="FS1155" s="39"/>
      <c r="FT1155" s="39"/>
      <c r="FU1155" s="39"/>
      <c r="FV1155" s="39"/>
      <c r="FW1155" s="39"/>
      <c r="FX1155" s="39"/>
      <c r="FY1155" s="39"/>
      <c r="FZ1155" s="39"/>
      <c r="GA1155" s="39"/>
      <c r="GB1155" s="39"/>
      <c r="GC1155" s="39"/>
      <c r="GD1155" s="39"/>
      <c r="GE1155" s="39"/>
      <c r="GF1155" s="39"/>
      <c r="GG1155" s="39"/>
      <c r="GH1155" s="39"/>
      <c r="GI1155" s="39"/>
      <c r="GJ1155" s="39"/>
      <c r="GK1155" s="39"/>
      <c r="GL1155" s="39"/>
      <c r="GM1155" s="39"/>
      <c r="GN1155" s="39"/>
      <c r="GO1155" s="39"/>
      <c r="GP1155" s="39"/>
      <c r="GQ1155" s="39"/>
      <c r="GR1155" s="39"/>
      <c r="GS1155" s="39"/>
      <c r="GT1155" s="39"/>
      <c r="GU1155" s="39"/>
      <c r="GV1155" s="39"/>
      <c r="GW1155" s="39"/>
      <c r="GX1155" s="39"/>
      <c r="GY1155" s="39"/>
      <c r="GZ1155" s="39"/>
      <c r="HA1155" s="39"/>
      <c r="HB1155" s="39"/>
      <c r="HC1155" s="39"/>
      <c r="HD1155" s="39"/>
      <c r="HE1155" s="39"/>
      <c r="HF1155" s="39"/>
      <c r="HG1155" s="39"/>
      <c r="HH1155" s="39"/>
      <c r="HI1155" s="39"/>
      <c r="HJ1155" s="39"/>
      <c r="HK1155" s="39"/>
      <c r="HL1155" s="39"/>
      <c r="HM1155" s="39"/>
      <c r="HN1155" s="39"/>
      <c r="HO1155" s="39"/>
      <c r="HP1155" s="39"/>
      <c r="HQ1155" s="39"/>
      <c r="HR1155" s="39"/>
      <c r="HS1155" s="39"/>
      <c r="HT1155" s="39"/>
      <c r="HU1155" s="39"/>
      <c r="HV1155" s="39"/>
      <c r="HW1155" s="39"/>
      <c r="HX1155" s="39"/>
      <c r="HY1155" s="39"/>
      <c r="HZ1155" s="39"/>
      <c r="IA1155" s="39"/>
      <c r="IB1155" s="44"/>
      <c r="IC1155" s="40"/>
      <c r="ID1155" s="40"/>
      <c r="IE1155" s="40"/>
      <c r="IF1155" s="40"/>
      <c r="IG1155" s="40"/>
      <c r="IH1155" s="40"/>
      <c r="II1155" s="40"/>
      <c r="IJ1155" s="40"/>
      <c r="IK1155" s="40"/>
      <c r="IL1155" s="40"/>
      <c r="IM1155" s="40"/>
      <c r="IN1155" s="40"/>
      <c r="IO1155" s="40"/>
      <c r="IP1155" s="40"/>
      <c r="IQ1155" s="40"/>
      <c r="IR1155" s="40"/>
      <c r="IS1155" s="40"/>
      <c r="IT1155" s="40"/>
      <c r="IU1155" s="40"/>
      <c r="IV1155" s="40"/>
    </row>
    <row r="1156" spans="2:256" s="33" customFormat="1" ht="31.5" x14ac:dyDescent="0.25">
      <c r="B1156" s="177"/>
      <c r="C1156" s="94">
        <v>520</v>
      </c>
      <c r="D1156" s="80" t="s">
        <v>3313</v>
      </c>
      <c r="E1156" s="42" t="s">
        <v>1757</v>
      </c>
      <c r="F1156" s="45" t="s">
        <v>1538</v>
      </c>
      <c r="G1156" s="80" t="s">
        <v>4083</v>
      </c>
      <c r="H1156" s="123">
        <v>41755</v>
      </c>
      <c r="I1156" s="145">
        <v>6200</v>
      </c>
      <c r="J1156" s="38"/>
      <c r="K1156" s="35" t="s">
        <v>3650</v>
      </c>
      <c r="L1156" s="39"/>
      <c r="M1156" s="39"/>
      <c r="N1156" s="39"/>
      <c r="O1156" s="39"/>
      <c r="P1156" s="39"/>
      <c r="Q1156" s="39"/>
      <c r="R1156" s="39"/>
      <c r="S1156" s="39"/>
      <c r="T1156" s="39"/>
      <c r="U1156" s="39"/>
      <c r="V1156" s="39"/>
      <c r="W1156" s="39"/>
      <c r="X1156" s="39"/>
      <c r="Y1156" s="39"/>
      <c r="Z1156" s="39"/>
      <c r="AA1156" s="39"/>
      <c r="AB1156" s="39"/>
      <c r="AC1156" s="39"/>
      <c r="AD1156" s="39"/>
      <c r="AE1156" s="39"/>
      <c r="AF1156" s="39"/>
      <c r="AG1156" s="39"/>
      <c r="AH1156" s="39"/>
      <c r="AI1156" s="39"/>
      <c r="AJ1156" s="39"/>
      <c r="AK1156" s="39"/>
      <c r="AL1156" s="39"/>
      <c r="AM1156" s="39"/>
      <c r="AN1156" s="39"/>
      <c r="AO1156" s="39"/>
      <c r="AP1156" s="39"/>
      <c r="AQ1156" s="39"/>
      <c r="AR1156" s="39"/>
      <c r="AS1156" s="39"/>
      <c r="AT1156" s="39"/>
      <c r="AU1156" s="39"/>
      <c r="AV1156" s="39"/>
      <c r="AW1156" s="39"/>
      <c r="AX1156" s="39"/>
      <c r="AY1156" s="39"/>
      <c r="AZ1156" s="39"/>
      <c r="BA1156" s="39"/>
      <c r="BB1156" s="39"/>
      <c r="BC1156" s="39"/>
      <c r="BD1156" s="39"/>
      <c r="BE1156" s="39"/>
      <c r="BF1156" s="39"/>
      <c r="BG1156" s="39"/>
      <c r="BH1156" s="39"/>
      <c r="BI1156" s="39"/>
      <c r="BJ1156" s="39"/>
      <c r="BK1156" s="39"/>
      <c r="BL1156" s="39"/>
      <c r="BM1156" s="39"/>
      <c r="BN1156" s="39"/>
      <c r="BO1156" s="39"/>
      <c r="BP1156" s="39"/>
      <c r="BQ1156" s="39"/>
      <c r="BR1156" s="39"/>
      <c r="BS1156" s="39"/>
      <c r="BT1156" s="39"/>
      <c r="BU1156" s="39"/>
      <c r="BV1156" s="39"/>
      <c r="BW1156" s="39"/>
      <c r="BX1156" s="39"/>
      <c r="BY1156" s="39"/>
      <c r="BZ1156" s="39"/>
      <c r="CA1156" s="39"/>
      <c r="CB1156" s="39"/>
      <c r="CC1156" s="39"/>
      <c r="CD1156" s="39"/>
      <c r="CE1156" s="39"/>
      <c r="CF1156" s="39"/>
      <c r="CG1156" s="39"/>
      <c r="CH1156" s="39"/>
      <c r="CI1156" s="39"/>
      <c r="CJ1156" s="39"/>
      <c r="CK1156" s="39"/>
      <c r="CL1156" s="39"/>
      <c r="CM1156" s="39"/>
      <c r="CN1156" s="39"/>
      <c r="CO1156" s="39"/>
      <c r="CP1156" s="39"/>
      <c r="CQ1156" s="39"/>
      <c r="CR1156" s="39"/>
      <c r="CS1156" s="39"/>
      <c r="CT1156" s="39"/>
      <c r="CU1156" s="39"/>
      <c r="CV1156" s="39"/>
      <c r="CW1156" s="39"/>
      <c r="CX1156" s="39"/>
      <c r="CY1156" s="39"/>
      <c r="CZ1156" s="39"/>
      <c r="DA1156" s="39"/>
      <c r="DB1156" s="39"/>
      <c r="DC1156" s="39"/>
      <c r="DD1156" s="39"/>
      <c r="DE1156" s="39"/>
      <c r="DF1156" s="39"/>
      <c r="DG1156" s="39"/>
      <c r="DH1156" s="39"/>
      <c r="DI1156" s="39"/>
      <c r="DJ1156" s="39"/>
      <c r="DK1156" s="39"/>
      <c r="DL1156" s="39"/>
      <c r="DM1156" s="39"/>
      <c r="DN1156" s="39"/>
      <c r="DO1156" s="39"/>
      <c r="DP1156" s="39"/>
      <c r="DQ1156" s="39"/>
      <c r="DR1156" s="39"/>
      <c r="DS1156" s="39"/>
      <c r="DT1156" s="39"/>
      <c r="DU1156" s="39"/>
      <c r="DV1156" s="39"/>
      <c r="DW1156" s="39"/>
      <c r="DX1156" s="39"/>
      <c r="DY1156" s="39"/>
      <c r="DZ1156" s="39"/>
      <c r="EA1156" s="39"/>
      <c r="EB1156" s="39"/>
      <c r="EC1156" s="39"/>
      <c r="ED1156" s="39"/>
      <c r="EE1156" s="39"/>
      <c r="EF1156" s="39"/>
      <c r="EG1156" s="39"/>
      <c r="EH1156" s="39"/>
      <c r="EI1156" s="39"/>
      <c r="EJ1156" s="39"/>
      <c r="EK1156" s="39"/>
      <c r="EL1156" s="39"/>
      <c r="EM1156" s="39"/>
      <c r="EN1156" s="39"/>
      <c r="EO1156" s="39"/>
      <c r="EP1156" s="39"/>
      <c r="EQ1156" s="39"/>
      <c r="ER1156" s="39"/>
      <c r="ES1156" s="39"/>
      <c r="ET1156" s="39"/>
      <c r="EU1156" s="39"/>
      <c r="EV1156" s="39"/>
      <c r="EW1156" s="39"/>
      <c r="EX1156" s="39"/>
      <c r="EY1156" s="39"/>
      <c r="EZ1156" s="39"/>
      <c r="FA1156" s="39"/>
      <c r="FB1156" s="39"/>
      <c r="FC1156" s="39"/>
      <c r="FD1156" s="39"/>
      <c r="FE1156" s="39"/>
      <c r="FF1156" s="39"/>
      <c r="FG1156" s="39"/>
      <c r="FH1156" s="39"/>
      <c r="FI1156" s="39"/>
      <c r="FJ1156" s="39"/>
      <c r="FK1156" s="39"/>
      <c r="FL1156" s="39"/>
      <c r="FM1156" s="39"/>
      <c r="FN1156" s="39"/>
      <c r="FO1156" s="39"/>
      <c r="FP1156" s="39"/>
      <c r="FQ1156" s="39"/>
      <c r="FR1156" s="39"/>
      <c r="FS1156" s="39"/>
      <c r="FT1156" s="39"/>
      <c r="FU1156" s="39"/>
      <c r="FV1156" s="39"/>
      <c r="FW1156" s="39"/>
      <c r="FX1156" s="39"/>
      <c r="FY1156" s="39"/>
      <c r="FZ1156" s="39"/>
      <c r="GA1156" s="39"/>
      <c r="GB1156" s="39"/>
      <c r="GC1156" s="39"/>
      <c r="GD1156" s="39"/>
      <c r="GE1156" s="39"/>
      <c r="GF1156" s="39"/>
      <c r="GG1156" s="39"/>
      <c r="GH1156" s="39"/>
      <c r="GI1156" s="39"/>
      <c r="GJ1156" s="39"/>
      <c r="GK1156" s="39"/>
      <c r="GL1156" s="39"/>
      <c r="GM1156" s="39"/>
      <c r="GN1156" s="39"/>
      <c r="GO1156" s="39"/>
      <c r="GP1156" s="39"/>
      <c r="GQ1156" s="39"/>
      <c r="GR1156" s="39"/>
      <c r="GS1156" s="39"/>
      <c r="GT1156" s="39"/>
      <c r="GU1156" s="39"/>
      <c r="GV1156" s="39"/>
      <c r="GW1156" s="39"/>
      <c r="GX1156" s="39"/>
      <c r="GY1156" s="39"/>
      <c r="GZ1156" s="39"/>
      <c r="HA1156" s="39"/>
      <c r="HB1156" s="39"/>
      <c r="HC1156" s="39"/>
      <c r="HD1156" s="39"/>
      <c r="HE1156" s="39"/>
      <c r="HF1156" s="39"/>
      <c r="HG1156" s="39"/>
      <c r="HH1156" s="39"/>
      <c r="HI1156" s="39"/>
      <c r="HJ1156" s="39"/>
      <c r="HK1156" s="39"/>
      <c r="HL1156" s="39"/>
      <c r="HM1156" s="39"/>
      <c r="HN1156" s="39"/>
      <c r="HO1156" s="39"/>
      <c r="HP1156" s="39"/>
      <c r="HQ1156" s="39"/>
      <c r="HR1156" s="39"/>
      <c r="HS1156" s="39"/>
      <c r="HT1156" s="39"/>
      <c r="HU1156" s="39"/>
      <c r="HV1156" s="39"/>
      <c r="HW1156" s="39"/>
      <c r="HX1156" s="39"/>
      <c r="HY1156" s="39"/>
      <c r="HZ1156" s="39"/>
      <c r="IA1156" s="39"/>
      <c r="IB1156" s="44"/>
      <c r="IC1156" s="40"/>
      <c r="ID1156" s="40"/>
      <c r="IE1156" s="40"/>
      <c r="IF1156" s="40"/>
      <c r="IG1156" s="40"/>
      <c r="IH1156" s="40"/>
      <c r="II1156" s="40"/>
      <c r="IJ1156" s="40"/>
      <c r="IK1156" s="40"/>
      <c r="IL1156" s="40"/>
      <c r="IM1156" s="40"/>
      <c r="IN1156" s="40"/>
      <c r="IO1156" s="40"/>
      <c r="IP1156" s="40"/>
      <c r="IQ1156" s="40"/>
      <c r="IR1156" s="40"/>
      <c r="IS1156" s="40"/>
      <c r="IT1156" s="40"/>
      <c r="IU1156" s="40"/>
      <c r="IV1156" s="40"/>
    </row>
    <row r="1157" spans="2:256" s="33" customFormat="1" ht="31.5" x14ac:dyDescent="0.25">
      <c r="B1157" s="177"/>
      <c r="C1157" s="94">
        <v>521</v>
      </c>
      <c r="D1157" s="80" t="s">
        <v>3314</v>
      </c>
      <c r="E1157" s="42" t="s">
        <v>1757</v>
      </c>
      <c r="F1157" s="45" t="s">
        <v>1539</v>
      </c>
      <c r="G1157" s="80" t="s">
        <v>4084</v>
      </c>
      <c r="H1157" s="112" t="s">
        <v>4085</v>
      </c>
      <c r="I1157" s="145">
        <v>20900</v>
      </c>
      <c r="J1157" s="38"/>
      <c r="K1157" s="35" t="s">
        <v>3651</v>
      </c>
      <c r="L1157" s="39"/>
      <c r="M1157" s="39"/>
      <c r="N1157" s="39"/>
      <c r="O1157" s="39"/>
      <c r="P1157" s="39"/>
      <c r="Q1157" s="39"/>
      <c r="R1157" s="39"/>
      <c r="S1157" s="39"/>
      <c r="T1157" s="39"/>
      <c r="U1157" s="39"/>
      <c r="V1157" s="39"/>
      <c r="W1157" s="39"/>
      <c r="X1157" s="39"/>
      <c r="Y1157" s="39"/>
      <c r="Z1157" s="39"/>
      <c r="AA1157" s="39"/>
      <c r="AB1157" s="39"/>
      <c r="AC1157" s="39"/>
      <c r="AD1157" s="39"/>
      <c r="AE1157" s="39"/>
      <c r="AF1157" s="39"/>
      <c r="AG1157" s="39"/>
      <c r="AH1157" s="39"/>
      <c r="AI1157" s="39"/>
      <c r="AJ1157" s="39"/>
      <c r="AK1157" s="39"/>
      <c r="AL1157" s="39"/>
      <c r="AM1157" s="39"/>
      <c r="AN1157" s="39"/>
      <c r="AO1157" s="39"/>
      <c r="AP1157" s="39"/>
      <c r="AQ1157" s="39"/>
      <c r="AR1157" s="39"/>
      <c r="AS1157" s="39"/>
      <c r="AT1157" s="39"/>
      <c r="AU1157" s="39"/>
      <c r="AV1157" s="39"/>
      <c r="AW1157" s="39"/>
      <c r="AX1157" s="39"/>
      <c r="AY1157" s="39"/>
      <c r="AZ1157" s="39"/>
      <c r="BA1157" s="39"/>
      <c r="BB1157" s="39"/>
      <c r="BC1157" s="39"/>
      <c r="BD1157" s="39"/>
      <c r="BE1157" s="39"/>
      <c r="BF1157" s="39"/>
      <c r="BG1157" s="39"/>
      <c r="BH1157" s="39"/>
      <c r="BI1157" s="39"/>
      <c r="BJ1157" s="39"/>
      <c r="BK1157" s="39"/>
      <c r="BL1157" s="39"/>
      <c r="BM1157" s="39"/>
      <c r="BN1157" s="39"/>
      <c r="BO1157" s="39"/>
      <c r="BP1157" s="39"/>
      <c r="BQ1157" s="39"/>
      <c r="BR1157" s="39"/>
      <c r="BS1157" s="39"/>
      <c r="BT1157" s="39"/>
      <c r="BU1157" s="39"/>
      <c r="BV1157" s="39"/>
      <c r="BW1157" s="39"/>
      <c r="BX1157" s="39"/>
      <c r="BY1157" s="39"/>
      <c r="BZ1157" s="39"/>
      <c r="CA1157" s="39"/>
      <c r="CB1157" s="39"/>
      <c r="CC1157" s="39"/>
      <c r="CD1157" s="39"/>
      <c r="CE1157" s="39"/>
      <c r="CF1157" s="39"/>
      <c r="CG1157" s="39"/>
      <c r="CH1157" s="39"/>
      <c r="CI1157" s="39"/>
      <c r="CJ1157" s="39"/>
      <c r="CK1157" s="39"/>
      <c r="CL1157" s="39"/>
      <c r="CM1157" s="39"/>
      <c r="CN1157" s="39"/>
      <c r="CO1157" s="39"/>
      <c r="CP1157" s="39"/>
      <c r="CQ1157" s="39"/>
      <c r="CR1157" s="39"/>
      <c r="CS1157" s="39"/>
      <c r="CT1157" s="39"/>
      <c r="CU1157" s="39"/>
      <c r="CV1157" s="39"/>
      <c r="CW1157" s="39"/>
      <c r="CX1157" s="39"/>
      <c r="CY1157" s="39"/>
      <c r="CZ1157" s="39"/>
      <c r="DA1157" s="39"/>
      <c r="DB1157" s="39"/>
      <c r="DC1157" s="39"/>
      <c r="DD1157" s="39"/>
      <c r="DE1157" s="39"/>
      <c r="DF1157" s="39"/>
      <c r="DG1157" s="39"/>
      <c r="DH1157" s="39"/>
      <c r="DI1157" s="39"/>
      <c r="DJ1157" s="39"/>
      <c r="DK1157" s="39"/>
      <c r="DL1157" s="39"/>
      <c r="DM1157" s="39"/>
      <c r="DN1157" s="39"/>
      <c r="DO1157" s="39"/>
      <c r="DP1157" s="39"/>
      <c r="DQ1157" s="39"/>
      <c r="DR1157" s="39"/>
      <c r="DS1157" s="39"/>
      <c r="DT1157" s="39"/>
      <c r="DU1157" s="39"/>
      <c r="DV1157" s="39"/>
      <c r="DW1157" s="39"/>
      <c r="DX1157" s="39"/>
      <c r="DY1157" s="39"/>
      <c r="DZ1157" s="39"/>
      <c r="EA1157" s="39"/>
      <c r="EB1157" s="39"/>
      <c r="EC1157" s="39"/>
      <c r="ED1157" s="39"/>
      <c r="EE1157" s="39"/>
      <c r="EF1157" s="39"/>
      <c r="EG1157" s="39"/>
      <c r="EH1157" s="39"/>
      <c r="EI1157" s="39"/>
      <c r="EJ1157" s="39"/>
      <c r="EK1157" s="39"/>
      <c r="EL1157" s="39"/>
      <c r="EM1157" s="39"/>
      <c r="EN1157" s="39"/>
      <c r="EO1157" s="39"/>
      <c r="EP1157" s="39"/>
      <c r="EQ1157" s="39"/>
      <c r="ER1157" s="39"/>
      <c r="ES1157" s="39"/>
      <c r="ET1157" s="39"/>
      <c r="EU1157" s="39"/>
      <c r="EV1157" s="39"/>
      <c r="EW1157" s="39"/>
      <c r="EX1157" s="39"/>
      <c r="EY1157" s="39"/>
      <c r="EZ1157" s="39"/>
      <c r="FA1157" s="39"/>
      <c r="FB1157" s="39"/>
      <c r="FC1157" s="39"/>
      <c r="FD1157" s="39"/>
      <c r="FE1157" s="39"/>
      <c r="FF1157" s="39"/>
      <c r="FG1157" s="39"/>
      <c r="FH1157" s="39"/>
      <c r="FI1157" s="39"/>
      <c r="FJ1157" s="39"/>
      <c r="FK1157" s="39"/>
      <c r="FL1157" s="39"/>
      <c r="FM1157" s="39"/>
      <c r="FN1157" s="39"/>
      <c r="FO1157" s="39"/>
      <c r="FP1157" s="39"/>
      <c r="FQ1157" s="39"/>
      <c r="FR1157" s="39"/>
      <c r="FS1157" s="39"/>
      <c r="FT1157" s="39"/>
      <c r="FU1157" s="39"/>
      <c r="FV1157" s="39"/>
      <c r="FW1157" s="39"/>
      <c r="FX1157" s="39"/>
      <c r="FY1157" s="39"/>
      <c r="FZ1157" s="39"/>
      <c r="GA1157" s="39"/>
      <c r="GB1157" s="39"/>
      <c r="GC1157" s="39"/>
      <c r="GD1157" s="39"/>
      <c r="GE1157" s="39"/>
      <c r="GF1157" s="39"/>
      <c r="GG1157" s="39"/>
      <c r="GH1157" s="39"/>
      <c r="GI1157" s="39"/>
      <c r="GJ1157" s="39"/>
      <c r="GK1157" s="39"/>
      <c r="GL1157" s="39"/>
      <c r="GM1157" s="39"/>
      <c r="GN1157" s="39"/>
      <c r="GO1157" s="39"/>
      <c r="GP1157" s="39"/>
      <c r="GQ1157" s="39"/>
      <c r="GR1157" s="39"/>
      <c r="GS1157" s="39"/>
      <c r="GT1157" s="39"/>
      <c r="GU1157" s="39"/>
      <c r="GV1157" s="39"/>
      <c r="GW1157" s="39"/>
      <c r="GX1157" s="39"/>
      <c r="GY1157" s="39"/>
      <c r="GZ1157" s="39"/>
      <c r="HA1157" s="39"/>
      <c r="HB1157" s="39"/>
      <c r="HC1157" s="39"/>
      <c r="HD1157" s="39"/>
      <c r="HE1157" s="39"/>
      <c r="HF1157" s="39"/>
      <c r="HG1157" s="39"/>
      <c r="HH1157" s="39"/>
      <c r="HI1157" s="39"/>
      <c r="HJ1157" s="39"/>
      <c r="HK1157" s="39"/>
      <c r="HL1157" s="39"/>
      <c r="HM1157" s="39"/>
      <c r="HN1157" s="39"/>
      <c r="HO1157" s="39"/>
      <c r="HP1157" s="39"/>
      <c r="HQ1157" s="39"/>
      <c r="HR1157" s="39"/>
      <c r="HS1157" s="39"/>
      <c r="HT1157" s="39"/>
      <c r="HU1157" s="39"/>
      <c r="HV1157" s="39"/>
      <c r="HW1157" s="39"/>
      <c r="HX1157" s="39"/>
      <c r="HY1157" s="39"/>
      <c r="HZ1157" s="39"/>
      <c r="IA1157" s="39"/>
      <c r="IB1157" s="44"/>
      <c r="IC1157" s="40"/>
      <c r="ID1157" s="40"/>
      <c r="IE1157" s="40"/>
      <c r="IF1157" s="40"/>
      <c r="IG1157" s="40"/>
      <c r="IH1157" s="40"/>
      <c r="II1157" s="40"/>
      <c r="IJ1157" s="40"/>
      <c r="IK1157" s="40"/>
      <c r="IL1157" s="40"/>
      <c r="IM1157" s="40"/>
      <c r="IN1157" s="40"/>
      <c r="IO1157" s="40"/>
      <c r="IP1157" s="40"/>
      <c r="IQ1157" s="40"/>
      <c r="IR1157" s="40"/>
      <c r="IS1157" s="40"/>
      <c r="IT1157" s="40"/>
      <c r="IU1157" s="40"/>
      <c r="IV1157" s="40"/>
    </row>
    <row r="1158" spans="2:256" s="33" customFormat="1" ht="47.25" x14ac:dyDescent="0.25">
      <c r="B1158" s="177"/>
      <c r="C1158" s="94">
        <v>522</v>
      </c>
      <c r="D1158" s="80" t="s">
        <v>3315</v>
      </c>
      <c r="E1158" s="42" t="s">
        <v>1757</v>
      </c>
      <c r="F1158" s="45" t="s">
        <v>1540</v>
      </c>
      <c r="G1158" s="80" t="s">
        <v>4086</v>
      </c>
      <c r="H1158" s="112" t="s">
        <v>4087</v>
      </c>
      <c r="I1158" s="145">
        <v>35500</v>
      </c>
      <c r="J1158" s="38"/>
      <c r="K1158" s="35" t="s">
        <v>3565</v>
      </c>
      <c r="L1158" s="39"/>
      <c r="M1158" s="39"/>
      <c r="N1158" s="39"/>
      <c r="O1158" s="39"/>
      <c r="P1158" s="39"/>
      <c r="Q1158" s="39"/>
      <c r="R1158" s="39"/>
      <c r="S1158" s="39"/>
      <c r="T1158" s="39"/>
      <c r="U1158" s="39"/>
      <c r="V1158" s="39"/>
      <c r="W1158" s="39"/>
      <c r="X1158" s="39"/>
      <c r="Y1158" s="39"/>
      <c r="Z1158" s="39"/>
      <c r="AA1158" s="39"/>
      <c r="AB1158" s="39"/>
      <c r="AC1158" s="39"/>
      <c r="AD1158" s="39"/>
      <c r="AE1158" s="39"/>
      <c r="AF1158" s="39"/>
      <c r="AG1158" s="39"/>
      <c r="AH1158" s="39"/>
      <c r="AI1158" s="39"/>
      <c r="AJ1158" s="39"/>
      <c r="AK1158" s="39"/>
      <c r="AL1158" s="39"/>
      <c r="AM1158" s="39"/>
      <c r="AN1158" s="39"/>
      <c r="AO1158" s="39"/>
      <c r="AP1158" s="39"/>
      <c r="AQ1158" s="39"/>
      <c r="AR1158" s="39"/>
      <c r="AS1158" s="39"/>
      <c r="AT1158" s="39"/>
      <c r="AU1158" s="39"/>
      <c r="AV1158" s="39"/>
      <c r="AW1158" s="39"/>
      <c r="AX1158" s="39"/>
      <c r="AY1158" s="39"/>
      <c r="AZ1158" s="39"/>
      <c r="BA1158" s="39"/>
      <c r="BB1158" s="39"/>
      <c r="BC1158" s="39"/>
      <c r="BD1158" s="39"/>
      <c r="BE1158" s="39"/>
      <c r="BF1158" s="39"/>
      <c r="BG1158" s="39"/>
      <c r="BH1158" s="39"/>
      <c r="BI1158" s="39"/>
      <c r="BJ1158" s="39"/>
      <c r="BK1158" s="39"/>
      <c r="BL1158" s="39"/>
      <c r="BM1158" s="39"/>
      <c r="BN1158" s="39"/>
      <c r="BO1158" s="39"/>
      <c r="BP1158" s="39"/>
      <c r="BQ1158" s="39"/>
      <c r="BR1158" s="39"/>
      <c r="BS1158" s="39"/>
      <c r="BT1158" s="39"/>
      <c r="BU1158" s="39"/>
      <c r="BV1158" s="39"/>
      <c r="BW1158" s="39"/>
      <c r="BX1158" s="39"/>
      <c r="BY1158" s="39"/>
      <c r="BZ1158" s="39"/>
      <c r="CA1158" s="39"/>
      <c r="CB1158" s="39"/>
      <c r="CC1158" s="39"/>
      <c r="CD1158" s="39"/>
      <c r="CE1158" s="39"/>
      <c r="CF1158" s="39"/>
      <c r="CG1158" s="39"/>
      <c r="CH1158" s="39"/>
      <c r="CI1158" s="39"/>
      <c r="CJ1158" s="39"/>
      <c r="CK1158" s="39"/>
      <c r="CL1158" s="39"/>
      <c r="CM1158" s="39"/>
      <c r="CN1158" s="39"/>
      <c r="CO1158" s="39"/>
      <c r="CP1158" s="39"/>
      <c r="CQ1158" s="39"/>
      <c r="CR1158" s="39"/>
      <c r="CS1158" s="39"/>
      <c r="CT1158" s="39"/>
      <c r="CU1158" s="39"/>
      <c r="CV1158" s="39"/>
      <c r="CW1158" s="39"/>
      <c r="CX1158" s="39"/>
      <c r="CY1158" s="39"/>
      <c r="CZ1158" s="39"/>
      <c r="DA1158" s="39"/>
      <c r="DB1158" s="39"/>
      <c r="DC1158" s="39"/>
      <c r="DD1158" s="39"/>
      <c r="DE1158" s="39"/>
      <c r="DF1158" s="39"/>
      <c r="DG1158" s="39"/>
      <c r="DH1158" s="39"/>
      <c r="DI1158" s="39"/>
      <c r="DJ1158" s="39"/>
      <c r="DK1158" s="39"/>
      <c r="DL1158" s="39"/>
      <c r="DM1158" s="39"/>
      <c r="DN1158" s="39"/>
      <c r="DO1158" s="39"/>
      <c r="DP1158" s="39"/>
      <c r="DQ1158" s="39"/>
      <c r="DR1158" s="39"/>
      <c r="DS1158" s="39"/>
      <c r="DT1158" s="39"/>
      <c r="DU1158" s="39"/>
      <c r="DV1158" s="39"/>
      <c r="DW1158" s="39"/>
      <c r="DX1158" s="39"/>
      <c r="DY1158" s="39"/>
      <c r="DZ1158" s="39"/>
      <c r="EA1158" s="39"/>
      <c r="EB1158" s="39"/>
      <c r="EC1158" s="39"/>
      <c r="ED1158" s="39"/>
      <c r="EE1158" s="39"/>
      <c r="EF1158" s="39"/>
      <c r="EG1158" s="39"/>
      <c r="EH1158" s="39"/>
      <c r="EI1158" s="39"/>
      <c r="EJ1158" s="39"/>
      <c r="EK1158" s="39"/>
      <c r="EL1158" s="39"/>
      <c r="EM1158" s="39"/>
      <c r="EN1158" s="39"/>
      <c r="EO1158" s="39"/>
      <c r="EP1158" s="39"/>
      <c r="EQ1158" s="39"/>
      <c r="ER1158" s="39"/>
      <c r="ES1158" s="39"/>
      <c r="ET1158" s="39"/>
      <c r="EU1158" s="39"/>
      <c r="EV1158" s="39"/>
      <c r="EW1158" s="39"/>
      <c r="EX1158" s="39"/>
      <c r="EY1158" s="39"/>
      <c r="EZ1158" s="39"/>
      <c r="FA1158" s="39"/>
      <c r="FB1158" s="39"/>
      <c r="FC1158" s="39"/>
      <c r="FD1158" s="39"/>
      <c r="FE1158" s="39"/>
      <c r="FF1158" s="39"/>
      <c r="FG1158" s="39"/>
      <c r="FH1158" s="39"/>
      <c r="FI1158" s="39"/>
      <c r="FJ1158" s="39"/>
      <c r="FK1158" s="39"/>
      <c r="FL1158" s="39"/>
      <c r="FM1158" s="39"/>
      <c r="FN1158" s="39"/>
      <c r="FO1158" s="39"/>
      <c r="FP1158" s="39"/>
      <c r="FQ1158" s="39"/>
      <c r="FR1158" s="39"/>
      <c r="FS1158" s="39"/>
      <c r="FT1158" s="39"/>
      <c r="FU1158" s="39"/>
      <c r="FV1158" s="39"/>
      <c r="FW1158" s="39"/>
      <c r="FX1158" s="39"/>
      <c r="FY1158" s="39"/>
      <c r="FZ1158" s="39"/>
      <c r="GA1158" s="39"/>
      <c r="GB1158" s="39"/>
      <c r="GC1158" s="39"/>
      <c r="GD1158" s="39"/>
      <c r="GE1158" s="39"/>
      <c r="GF1158" s="39"/>
      <c r="GG1158" s="39"/>
      <c r="GH1158" s="39"/>
      <c r="GI1158" s="39"/>
      <c r="GJ1158" s="39"/>
      <c r="GK1158" s="39"/>
      <c r="GL1158" s="39"/>
      <c r="GM1158" s="39"/>
      <c r="GN1158" s="39"/>
      <c r="GO1158" s="39"/>
      <c r="GP1158" s="39"/>
      <c r="GQ1158" s="39"/>
      <c r="GR1158" s="39"/>
      <c r="GS1158" s="39"/>
      <c r="GT1158" s="39"/>
      <c r="GU1158" s="39"/>
      <c r="GV1158" s="39"/>
      <c r="GW1158" s="39"/>
      <c r="GX1158" s="39"/>
      <c r="GY1158" s="39"/>
      <c r="GZ1158" s="39"/>
      <c r="HA1158" s="39"/>
      <c r="HB1158" s="39"/>
      <c r="HC1158" s="39"/>
      <c r="HD1158" s="39"/>
      <c r="HE1158" s="39"/>
      <c r="HF1158" s="39"/>
      <c r="HG1158" s="39"/>
      <c r="HH1158" s="39"/>
      <c r="HI1158" s="39"/>
      <c r="HJ1158" s="39"/>
      <c r="HK1158" s="39"/>
      <c r="HL1158" s="39"/>
      <c r="HM1158" s="39"/>
      <c r="HN1158" s="39"/>
      <c r="HO1158" s="39"/>
      <c r="HP1158" s="39"/>
      <c r="HQ1158" s="39"/>
      <c r="HR1158" s="39"/>
      <c r="HS1158" s="39"/>
      <c r="HT1158" s="39"/>
      <c r="HU1158" s="39"/>
      <c r="HV1158" s="39"/>
      <c r="HW1158" s="39"/>
      <c r="HX1158" s="39"/>
      <c r="HY1158" s="39"/>
      <c r="HZ1158" s="39"/>
      <c r="IA1158" s="39"/>
      <c r="IB1158" s="44"/>
      <c r="IC1158" s="40"/>
      <c r="ID1158" s="40"/>
      <c r="IE1158" s="40"/>
      <c r="IF1158" s="40"/>
      <c r="IG1158" s="40"/>
      <c r="IH1158" s="40"/>
      <c r="II1158" s="40"/>
      <c r="IJ1158" s="40"/>
      <c r="IK1158" s="40"/>
      <c r="IL1158" s="40"/>
      <c r="IM1158" s="40"/>
      <c r="IN1158" s="40"/>
      <c r="IO1158" s="40"/>
      <c r="IP1158" s="40"/>
      <c r="IQ1158" s="40"/>
      <c r="IR1158" s="40"/>
      <c r="IS1158" s="40"/>
      <c r="IT1158" s="40"/>
      <c r="IU1158" s="40"/>
      <c r="IV1158" s="40"/>
    </row>
    <row r="1159" spans="2:256" s="33" customFormat="1" ht="47.25" x14ac:dyDescent="0.25">
      <c r="B1159" s="177"/>
      <c r="C1159" s="94">
        <v>523</v>
      </c>
      <c r="D1159" s="80" t="s">
        <v>3316</v>
      </c>
      <c r="E1159" s="42" t="s">
        <v>1757</v>
      </c>
      <c r="F1159" s="45" t="s">
        <v>1541</v>
      </c>
      <c r="G1159" s="80" t="s">
        <v>4088</v>
      </c>
      <c r="H1159" s="112" t="s">
        <v>4089</v>
      </c>
      <c r="I1159" s="145">
        <v>62800</v>
      </c>
      <c r="J1159" s="38"/>
      <c r="K1159" s="35" t="s">
        <v>3652</v>
      </c>
      <c r="L1159" s="39"/>
      <c r="M1159" s="39"/>
      <c r="N1159" s="39"/>
      <c r="O1159" s="39"/>
      <c r="P1159" s="39"/>
      <c r="Q1159" s="39"/>
      <c r="R1159" s="39"/>
      <c r="S1159" s="39"/>
      <c r="T1159" s="39"/>
      <c r="U1159" s="39"/>
      <c r="V1159" s="39"/>
      <c r="W1159" s="39"/>
      <c r="X1159" s="39"/>
      <c r="Y1159" s="39"/>
      <c r="Z1159" s="39"/>
      <c r="AA1159" s="39"/>
      <c r="AB1159" s="39"/>
      <c r="AC1159" s="39"/>
      <c r="AD1159" s="39"/>
      <c r="AE1159" s="39"/>
      <c r="AF1159" s="39"/>
      <c r="AG1159" s="39"/>
      <c r="AH1159" s="39"/>
      <c r="AI1159" s="39"/>
      <c r="AJ1159" s="39"/>
      <c r="AK1159" s="39"/>
      <c r="AL1159" s="39"/>
      <c r="AM1159" s="39"/>
      <c r="AN1159" s="39"/>
      <c r="AO1159" s="39"/>
      <c r="AP1159" s="39"/>
      <c r="AQ1159" s="39"/>
      <c r="AR1159" s="39"/>
      <c r="AS1159" s="39"/>
      <c r="AT1159" s="39"/>
      <c r="AU1159" s="39"/>
      <c r="AV1159" s="39"/>
      <c r="AW1159" s="39"/>
      <c r="AX1159" s="39"/>
      <c r="AY1159" s="39"/>
      <c r="AZ1159" s="39"/>
      <c r="BA1159" s="39"/>
      <c r="BB1159" s="39"/>
      <c r="BC1159" s="39"/>
      <c r="BD1159" s="39"/>
      <c r="BE1159" s="39"/>
      <c r="BF1159" s="39"/>
      <c r="BG1159" s="39"/>
      <c r="BH1159" s="39"/>
      <c r="BI1159" s="39"/>
      <c r="BJ1159" s="39"/>
      <c r="BK1159" s="39"/>
      <c r="BL1159" s="39"/>
      <c r="BM1159" s="39"/>
      <c r="BN1159" s="39"/>
      <c r="BO1159" s="39"/>
      <c r="BP1159" s="39"/>
      <c r="BQ1159" s="39"/>
      <c r="BR1159" s="39"/>
      <c r="BS1159" s="39"/>
      <c r="BT1159" s="39"/>
      <c r="BU1159" s="39"/>
      <c r="BV1159" s="39"/>
      <c r="BW1159" s="39"/>
      <c r="BX1159" s="39"/>
      <c r="BY1159" s="39"/>
      <c r="BZ1159" s="39"/>
      <c r="CA1159" s="39"/>
      <c r="CB1159" s="39"/>
      <c r="CC1159" s="39"/>
      <c r="CD1159" s="39"/>
      <c r="CE1159" s="39"/>
      <c r="CF1159" s="39"/>
      <c r="CG1159" s="39"/>
      <c r="CH1159" s="39"/>
      <c r="CI1159" s="39"/>
      <c r="CJ1159" s="39"/>
      <c r="CK1159" s="39"/>
      <c r="CL1159" s="39"/>
      <c r="CM1159" s="39"/>
      <c r="CN1159" s="39"/>
      <c r="CO1159" s="39"/>
      <c r="CP1159" s="39"/>
      <c r="CQ1159" s="39"/>
      <c r="CR1159" s="39"/>
      <c r="CS1159" s="39"/>
      <c r="CT1159" s="39"/>
      <c r="CU1159" s="39"/>
      <c r="CV1159" s="39"/>
      <c r="CW1159" s="39"/>
      <c r="CX1159" s="39"/>
      <c r="CY1159" s="39"/>
      <c r="CZ1159" s="39"/>
      <c r="DA1159" s="39"/>
      <c r="DB1159" s="39"/>
      <c r="DC1159" s="39"/>
      <c r="DD1159" s="39"/>
      <c r="DE1159" s="39"/>
      <c r="DF1159" s="39"/>
      <c r="DG1159" s="39"/>
      <c r="DH1159" s="39"/>
      <c r="DI1159" s="39"/>
      <c r="DJ1159" s="39"/>
      <c r="DK1159" s="39"/>
      <c r="DL1159" s="39"/>
      <c r="DM1159" s="39"/>
      <c r="DN1159" s="39"/>
      <c r="DO1159" s="39"/>
      <c r="DP1159" s="39"/>
      <c r="DQ1159" s="39"/>
      <c r="DR1159" s="39"/>
      <c r="DS1159" s="39"/>
      <c r="DT1159" s="39"/>
      <c r="DU1159" s="39"/>
      <c r="DV1159" s="39"/>
      <c r="DW1159" s="39"/>
      <c r="DX1159" s="39"/>
      <c r="DY1159" s="39"/>
      <c r="DZ1159" s="39"/>
      <c r="EA1159" s="39"/>
      <c r="EB1159" s="39"/>
      <c r="EC1159" s="39"/>
      <c r="ED1159" s="39"/>
      <c r="EE1159" s="39"/>
      <c r="EF1159" s="39"/>
      <c r="EG1159" s="39"/>
      <c r="EH1159" s="39"/>
      <c r="EI1159" s="39"/>
      <c r="EJ1159" s="39"/>
      <c r="EK1159" s="39"/>
      <c r="EL1159" s="39"/>
      <c r="EM1159" s="39"/>
      <c r="EN1159" s="39"/>
      <c r="EO1159" s="39"/>
      <c r="EP1159" s="39"/>
      <c r="EQ1159" s="39"/>
      <c r="ER1159" s="39"/>
      <c r="ES1159" s="39"/>
      <c r="ET1159" s="39"/>
      <c r="EU1159" s="39"/>
      <c r="EV1159" s="39"/>
      <c r="EW1159" s="39"/>
      <c r="EX1159" s="39"/>
      <c r="EY1159" s="39"/>
      <c r="EZ1159" s="39"/>
      <c r="FA1159" s="39"/>
      <c r="FB1159" s="39"/>
      <c r="FC1159" s="39"/>
      <c r="FD1159" s="39"/>
      <c r="FE1159" s="39"/>
      <c r="FF1159" s="39"/>
      <c r="FG1159" s="39"/>
      <c r="FH1159" s="39"/>
      <c r="FI1159" s="39"/>
      <c r="FJ1159" s="39"/>
      <c r="FK1159" s="39"/>
      <c r="FL1159" s="39"/>
      <c r="FM1159" s="39"/>
      <c r="FN1159" s="39"/>
      <c r="FO1159" s="39"/>
      <c r="FP1159" s="39"/>
      <c r="FQ1159" s="39"/>
      <c r="FR1159" s="39"/>
      <c r="FS1159" s="39"/>
      <c r="FT1159" s="39"/>
      <c r="FU1159" s="39"/>
      <c r="FV1159" s="39"/>
      <c r="FW1159" s="39"/>
      <c r="FX1159" s="39"/>
      <c r="FY1159" s="39"/>
      <c r="FZ1159" s="39"/>
      <c r="GA1159" s="39"/>
      <c r="GB1159" s="39"/>
      <c r="GC1159" s="39"/>
      <c r="GD1159" s="39"/>
      <c r="GE1159" s="39"/>
      <c r="GF1159" s="39"/>
      <c r="GG1159" s="39"/>
      <c r="GH1159" s="39"/>
      <c r="GI1159" s="39"/>
      <c r="GJ1159" s="39"/>
      <c r="GK1159" s="39"/>
      <c r="GL1159" s="39"/>
      <c r="GM1159" s="39"/>
      <c r="GN1159" s="39"/>
      <c r="GO1159" s="39"/>
      <c r="GP1159" s="39"/>
      <c r="GQ1159" s="39"/>
      <c r="GR1159" s="39"/>
      <c r="GS1159" s="39"/>
      <c r="GT1159" s="39"/>
      <c r="GU1159" s="39"/>
      <c r="GV1159" s="39"/>
      <c r="GW1159" s="39"/>
      <c r="GX1159" s="39"/>
      <c r="GY1159" s="39"/>
      <c r="GZ1159" s="39"/>
      <c r="HA1159" s="39"/>
      <c r="HB1159" s="39"/>
      <c r="HC1159" s="39"/>
      <c r="HD1159" s="39"/>
      <c r="HE1159" s="39"/>
      <c r="HF1159" s="39"/>
      <c r="HG1159" s="39"/>
      <c r="HH1159" s="39"/>
      <c r="HI1159" s="39"/>
      <c r="HJ1159" s="39"/>
      <c r="HK1159" s="39"/>
      <c r="HL1159" s="39"/>
      <c r="HM1159" s="39"/>
      <c r="HN1159" s="39"/>
      <c r="HO1159" s="39"/>
      <c r="HP1159" s="39"/>
      <c r="HQ1159" s="39"/>
      <c r="HR1159" s="39"/>
      <c r="HS1159" s="39"/>
      <c r="HT1159" s="39"/>
      <c r="HU1159" s="39"/>
      <c r="HV1159" s="39"/>
      <c r="HW1159" s="39"/>
      <c r="HX1159" s="39"/>
      <c r="HY1159" s="39"/>
      <c r="HZ1159" s="39"/>
      <c r="IA1159" s="39"/>
      <c r="IB1159" s="44"/>
      <c r="IC1159" s="40"/>
      <c r="ID1159" s="40"/>
      <c r="IE1159" s="40"/>
      <c r="IF1159" s="40"/>
      <c r="IG1159" s="40"/>
      <c r="IH1159" s="40"/>
      <c r="II1159" s="40"/>
      <c r="IJ1159" s="40"/>
      <c r="IK1159" s="40"/>
      <c r="IL1159" s="40"/>
      <c r="IM1159" s="40"/>
      <c r="IN1159" s="40"/>
      <c r="IO1159" s="40"/>
      <c r="IP1159" s="40"/>
      <c r="IQ1159" s="40"/>
      <c r="IR1159" s="40"/>
      <c r="IS1159" s="40"/>
      <c r="IT1159" s="40"/>
      <c r="IU1159" s="40"/>
      <c r="IV1159" s="40"/>
    </row>
    <row r="1160" spans="2:256" s="33" customFormat="1" ht="47.25" x14ac:dyDescent="0.25">
      <c r="B1160" s="177"/>
      <c r="C1160" s="94">
        <v>524</v>
      </c>
      <c r="D1160" s="80" t="s">
        <v>3316</v>
      </c>
      <c r="E1160" s="42" t="s">
        <v>1757</v>
      </c>
      <c r="F1160" s="45" t="s">
        <v>1542</v>
      </c>
      <c r="G1160" s="80" t="s">
        <v>4090</v>
      </c>
      <c r="H1160" s="112" t="s">
        <v>4091</v>
      </c>
      <c r="I1160" s="145">
        <v>41250</v>
      </c>
      <c r="J1160" s="38"/>
      <c r="K1160" s="35" t="s">
        <v>3653</v>
      </c>
      <c r="L1160" s="39"/>
      <c r="M1160" s="39"/>
      <c r="N1160" s="39"/>
      <c r="O1160" s="39"/>
      <c r="P1160" s="39"/>
      <c r="Q1160" s="39"/>
      <c r="R1160" s="39"/>
      <c r="S1160" s="39"/>
      <c r="T1160" s="39"/>
      <c r="U1160" s="39"/>
      <c r="V1160" s="39"/>
      <c r="W1160" s="39"/>
      <c r="X1160" s="39"/>
      <c r="Y1160" s="39"/>
      <c r="Z1160" s="39"/>
      <c r="AA1160" s="39"/>
      <c r="AB1160" s="39"/>
      <c r="AC1160" s="39"/>
      <c r="AD1160" s="39"/>
      <c r="AE1160" s="39"/>
      <c r="AF1160" s="39"/>
      <c r="AG1160" s="39"/>
      <c r="AH1160" s="39"/>
      <c r="AI1160" s="39"/>
      <c r="AJ1160" s="39"/>
      <c r="AK1160" s="39"/>
      <c r="AL1160" s="39"/>
      <c r="AM1160" s="39"/>
      <c r="AN1160" s="39"/>
      <c r="AO1160" s="39"/>
      <c r="AP1160" s="39"/>
      <c r="AQ1160" s="39"/>
      <c r="AR1160" s="39"/>
      <c r="AS1160" s="39"/>
      <c r="AT1160" s="39"/>
      <c r="AU1160" s="39"/>
      <c r="AV1160" s="39"/>
      <c r="AW1160" s="39"/>
      <c r="AX1160" s="39"/>
      <c r="AY1160" s="39"/>
      <c r="AZ1160" s="39"/>
      <c r="BA1160" s="39"/>
      <c r="BB1160" s="39"/>
      <c r="BC1160" s="39"/>
      <c r="BD1160" s="39"/>
      <c r="BE1160" s="39"/>
      <c r="BF1160" s="39"/>
      <c r="BG1160" s="39"/>
      <c r="BH1160" s="39"/>
      <c r="BI1160" s="39"/>
      <c r="BJ1160" s="39"/>
      <c r="BK1160" s="39"/>
      <c r="BL1160" s="39"/>
      <c r="BM1160" s="39"/>
      <c r="BN1160" s="39"/>
      <c r="BO1160" s="39"/>
      <c r="BP1160" s="39"/>
      <c r="BQ1160" s="39"/>
      <c r="BR1160" s="39"/>
      <c r="BS1160" s="39"/>
      <c r="BT1160" s="39"/>
      <c r="BU1160" s="39"/>
      <c r="BV1160" s="39"/>
      <c r="BW1160" s="39"/>
      <c r="BX1160" s="39"/>
      <c r="BY1160" s="39"/>
      <c r="BZ1160" s="39"/>
      <c r="CA1160" s="39"/>
      <c r="CB1160" s="39"/>
      <c r="CC1160" s="39"/>
      <c r="CD1160" s="39"/>
      <c r="CE1160" s="39"/>
      <c r="CF1160" s="39"/>
      <c r="CG1160" s="39"/>
      <c r="CH1160" s="39"/>
      <c r="CI1160" s="39"/>
      <c r="CJ1160" s="39"/>
      <c r="CK1160" s="39"/>
      <c r="CL1160" s="39"/>
      <c r="CM1160" s="39"/>
      <c r="CN1160" s="39"/>
      <c r="CO1160" s="39"/>
      <c r="CP1160" s="39"/>
      <c r="CQ1160" s="39"/>
      <c r="CR1160" s="39"/>
      <c r="CS1160" s="39"/>
      <c r="CT1160" s="39"/>
      <c r="CU1160" s="39"/>
      <c r="CV1160" s="39"/>
      <c r="CW1160" s="39"/>
      <c r="CX1160" s="39"/>
      <c r="CY1160" s="39"/>
      <c r="CZ1160" s="39"/>
      <c r="DA1160" s="39"/>
      <c r="DB1160" s="39"/>
      <c r="DC1160" s="39"/>
      <c r="DD1160" s="39"/>
      <c r="DE1160" s="39"/>
      <c r="DF1160" s="39"/>
      <c r="DG1160" s="39"/>
      <c r="DH1160" s="39"/>
      <c r="DI1160" s="39"/>
      <c r="DJ1160" s="39"/>
      <c r="DK1160" s="39"/>
      <c r="DL1160" s="39"/>
      <c r="DM1160" s="39"/>
      <c r="DN1160" s="39"/>
      <c r="DO1160" s="39"/>
      <c r="DP1160" s="39"/>
      <c r="DQ1160" s="39"/>
      <c r="DR1160" s="39"/>
      <c r="DS1160" s="39"/>
      <c r="DT1160" s="39"/>
      <c r="DU1160" s="39"/>
      <c r="DV1160" s="39"/>
      <c r="DW1160" s="39"/>
      <c r="DX1160" s="39"/>
      <c r="DY1160" s="39"/>
      <c r="DZ1160" s="39"/>
      <c r="EA1160" s="39"/>
      <c r="EB1160" s="39"/>
      <c r="EC1160" s="39"/>
      <c r="ED1160" s="39"/>
      <c r="EE1160" s="39"/>
      <c r="EF1160" s="39"/>
      <c r="EG1160" s="39"/>
      <c r="EH1160" s="39"/>
      <c r="EI1160" s="39"/>
      <c r="EJ1160" s="39"/>
      <c r="EK1160" s="39"/>
      <c r="EL1160" s="39"/>
      <c r="EM1160" s="39"/>
      <c r="EN1160" s="39"/>
      <c r="EO1160" s="39"/>
      <c r="EP1160" s="39"/>
      <c r="EQ1160" s="39"/>
      <c r="ER1160" s="39"/>
      <c r="ES1160" s="39"/>
      <c r="ET1160" s="39"/>
      <c r="EU1160" s="39"/>
      <c r="EV1160" s="39"/>
      <c r="EW1160" s="39"/>
      <c r="EX1160" s="39"/>
      <c r="EY1160" s="39"/>
      <c r="EZ1160" s="39"/>
      <c r="FA1160" s="39"/>
      <c r="FB1160" s="39"/>
      <c r="FC1160" s="39"/>
      <c r="FD1160" s="39"/>
      <c r="FE1160" s="39"/>
      <c r="FF1160" s="39"/>
      <c r="FG1160" s="39"/>
      <c r="FH1160" s="39"/>
      <c r="FI1160" s="39"/>
      <c r="FJ1160" s="39"/>
      <c r="FK1160" s="39"/>
      <c r="FL1160" s="39"/>
      <c r="FM1160" s="39"/>
      <c r="FN1160" s="39"/>
      <c r="FO1160" s="39"/>
      <c r="FP1160" s="39"/>
      <c r="FQ1160" s="39"/>
      <c r="FR1160" s="39"/>
      <c r="FS1160" s="39"/>
      <c r="FT1160" s="39"/>
      <c r="FU1160" s="39"/>
      <c r="FV1160" s="39"/>
      <c r="FW1160" s="39"/>
      <c r="FX1160" s="39"/>
      <c r="FY1160" s="39"/>
      <c r="FZ1160" s="39"/>
      <c r="GA1160" s="39"/>
      <c r="GB1160" s="39"/>
      <c r="GC1160" s="39"/>
      <c r="GD1160" s="39"/>
      <c r="GE1160" s="39"/>
      <c r="GF1160" s="39"/>
      <c r="GG1160" s="39"/>
      <c r="GH1160" s="39"/>
      <c r="GI1160" s="39"/>
      <c r="GJ1160" s="39"/>
      <c r="GK1160" s="39"/>
      <c r="GL1160" s="39"/>
      <c r="GM1160" s="39"/>
      <c r="GN1160" s="39"/>
      <c r="GO1160" s="39"/>
      <c r="GP1160" s="39"/>
      <c r="GQ1160" s="39"/>
      <c r="GR1160" s="39"/>
      <c r="GS1160" s="39"/>
      <c r="GT1160" s="39"/>
      <c r="GU1160" s="39"/>
      <c r="GV1160" s="39"/>
      <c r="GW1160" s="39"/>
      <c r="GX1160" s="39"/>
      <c r="GY1160" s="39"/>
      <c r="GZ1160" s="39"/>
      <c r="HA1160" s="39"/>
      <c r="HB1160" s="39"/>
      <c r="HC1160" s="39"/>
      <c r="HD1160" s="39"/>
      <c r="HE1160" s="39"/>
      <c r="HF1160" s="39"/>
      <c r="HG1160" s="39"/>
      <c r="HH1160" s="39"/>
      <c r="HI1160" s="39"/>
      <c r="HJ1160" s="39"/>
      <c r="HK1160" s="39"/>
      <c r="HL1160" s="39"/>
      <c r="HM1160" s="39"/>
      <c r="HN1160" s="39"/>
      <c r="HO1160" s="39"/>
      <c r="HP1160" s="39"/>
      <c r="HQ1160" s="39"/>
      <c r="HR1160" s="39"/>
      <c r="HS1160" s="39"/>
      <c r="HT1160" s="39"/>
      <c r="HU1160" s="39"/>
      <c r="HV1160" s="39"/>
      <c r="HW1160" s="39"/>
      <c r="HX1160" s="39"/>
      <c r="HY1160" s="39"/>
      <c r="HZ1160" s="39"/>
      <c r="IA1160" s="39"/>
      <c r="IB1160" s="44"/>
      <c r="IC1160" s="40"/>
      <c r="ID1160" s="40"/>
      <c r="IE1160" s="40"/>
      <c r="IF1160" s="40"/>
      <c r="IG1160" s="40"/>
      <c r="IH1160" s="40"/>
      <c r="II1160" s="40"/>
      <c r="IJ1160" s="40"/>
      <c r="IK1160" s="40"/>
      <c r="IL1160" s="40"/>
      <c r="IM1160" s="40"/>
      <c r="IN1160" s="40"/>
      <c r="IO1160" s="40"/>
      <c r="IP1160" s="40"/>
      <c r="IQ1160" s="40"/>
      <c r="IR1160" s="40"/>
      <c r="IS1160" s="40"/>
      <c r="IT1160" s="40"/>
      <c r="IU1160" s="40"/>
      <c r="IV1160" s="40"/>
    </row>
    <row r="1161" spans="2:256" s="33" customFormat="1" ht="47.25" x14ac:dyDescent="0.25">
      <c r="B1161" s="177"/>
      <c r="C1161" s="94">
        <v>525</v>
      </c>
      <c r="D1161" s="42" t="s">
        <v>3317</v>
      </c>
      <c r="E1161" s="42" t="s">
        <v>1757</v>
      </c>
      <c r="F1161" s="45" t="s">
        <v>1543</v>
      </c>
      <c r="G1161" s="80" t="s">
        <v>4092</v>
      </c>
      <c r="H1161" s="112" t="s">
        <v>4093</v>
      </c>
      <c r="I1161" s="145">
        <v>27700</v>
      </c>
      <c r="J1161" s="38"/>
      <c r="K1161" s="35" t="s">
        <v>3654</v>
      </c>
      <c r="L1161" s="39"/>
      <c r="M1161" s="39"/>
      <c r="N1161" s="39"/>
      <c r="O1161" s="39"/>
      <c r="P1161" s="39"/>
      <c r="Q1161" s="39"/>
      <c r="R1161" s="39"/>
      <c r="S1161" s="39"/>
      <c r="T1161" s="39"/>
      <c r="U1161" s="39"/>
      <c r="V1161" s="39"/>
      <c r="W1161" s="39"/>
      <c r="X1161" s="39"/>
      <c r="Y1161" s="39"/>
      <c r="Z1161" s="39"/>
      <c r="AA1161" s="39"/>
      <c r="AB1161" s="39"/>
      <c r="AC1161" s="39"/>
      <c r="AD1161" s="39"/>
      <c r="AE1161" s="39"/>
      <c r="AF1161" s="39"/>
      <c r="AG1161" s="39"/>
      <c r="AH1161" s="39"/>
      <c r="AI1161" s="39"/>
      <c r="AJ1161" s="39"/>
      <c r="AK1161" s="39"/>
      <c r="AL1161" s="39"/>
      <c r="AM1161" s="39"/>
      <c r="AN1161" s="39"/>
      <c r="AO1161" s="39"/>
      <c r="AP1161" s="39"/>
      <c r="AQ1161" s="39"/>
      <c r="AR1161" s="39"/>
      <c r="AS1161" s="39"/>
      <c r="AT1161" s="39"/>
      <c r="AU1161" s="39"/>
      <c r="AV1161" s="39"/>
      <c r="AW1161" s="39"/>
      <c r="AX1161" s="39"/>
      <c r="AY1161" s="39"/>
      <c r="AZ1161" s="39"/>
      <c r="BA1161" s="39"/>
      <c r="BB1161" s="39"/>
      <c r="BC1161" s="39"/>
      <c r="BD1161" s="39"/>
      <c r="BE1161" s="39"/>
      <c r="BF1161" s="39"/>
      <c r="BG1161" s="39"/>
      <c r="BH1161" s="39"/>
      <c r="BI1161" s="39"/>
      <c r="BJ1161" s="39"/>
      <c r="BK1161" s="39"/>
      <c r="BL1161" s="39"/>
      <c r="BM1161" s="39"/>
      <c r="BN1161" s="39"/>
      <c r="BO1161" s="39"/>
      <c r="BP1161" s="39"/>
      <c r="BQ1161" s="39"/>
      <c r="BR1161" s="39"/>
      <c r="BS1161" s="39"/>
      <c r="BT1161" s="39"/>
      <c r="BU1161" s="39"/>
      <c r="BV1161" s="39"/>
      <c r="BW1161" s="39"/>
      <c r="BX1161" s="39"/>
      <c r="BY1161" s="39"/>
      <c r="BZ1161" s="39"/>
      <c r="CA1161" s="39"/>
      <c r="CB1161" s="39"/>
      <c r="CC1161" s="39"/>
      <c r="CD1161" s="39"/>
      <c r="CE1161" s="39"/>
      <c r="CF1161" s="39"/>
      <c r="CG1161" s="39"/>
      <c r="CH1161" s="39"/>
      <c r="CI1161" s="39"/>
      <c r="CJ1161" s="39"/>
      <c r="CK1161" s="39"/>
      <c r="CL1161" s="39"/>
      <c r="CM1161" s="39"/>
      <c r="CN1161" s="39"/>
      <c r="CO1161" s="39"/>
      <c r="CP1161" s="39"/>
      <c r="CQ1161" s="39"/>
      <c r="CR1161" s="39"/>
      <c r="CS1161" s="39"/>
      <c r="CT1161" s="39"/>
      <c r="CU1161" s="39"/>
      <c r="CV1161" s="39"/>
      <c r="CW1161" s="39"/>
      <c r="CX1161" s="39"/>
      <c r="CY1161" s="39"/>
      <c r="CZ1161" s="39"/>
      <c r="DA1161" s="39"/>
      <c r="DB1161" s="39"/>
      <c r="DC1161" s="39"/>
      <c r="DD1161" s="39"/>
      <c r="DE1161" s="39"/>
      <c r="DF1161" s="39"/>
      <c r="DG1161" s="39"/>
      <c r="DH1161" s="39"/>
      <c r="DI1161" s="39"/>
      <c r="DJ1161" s="39"/>
      <c r="DK1161" s="39"/>
      <c r="DL1161" s="39"/>
      <c r="DM1161" s="39"/>
      <c r="DN1161" s="39"/>
      <c r="DO1161" s="39"/>
      <c r="DP1161" s="39"/>
      <c r="DQ1161" s="39"/>
      <c r="DR1161" s="39"/>
      <c r="DS1161" s="39"/>
      <c r="DT1161" s="39"/>
      <c r="DU1161" s="39"/>
      <c r="DV1161" s="39"/>
      <c r="DW1161" s="39"/>
      <c r="DX1161" s="39"/>
      <c r="DY1161" s="39"/>
      <c r="DZ1161" s="39"/>
      <c r="EA1161" s="39"/>
      <c r="EB1161" s="39"/>
      <c r="EC1161" s="39"/>
      <c r="ED1161" s="39"/>
      <c r="EE1161" s="39"/>
      <c r="EF1161" s="39"/>
      <c r="EG1161" s="39"/>
      <c r="EH1161" s="39"/>
      <c r="EI1161" s="39"/>
      <c r="EJ1161" s="39"/>
      <c r="EK1161" s="39"/>
      <c r="EL1161" s="39"/>
      <c r="EM1161" s="39"/>
      <c r="EN1161" s="39"/>
      <c r="EO1161" s="39"/>
      <c r="EP1161" s="39"/>
      <c r="EQ1161" s="39"/>
      <c r="ER1161" s="39"/>
      <c r="ES1161" s="39"/>
      <c r="ET1161" s="39"/>
      <c r="EU1161" s="39"/>
      <c r="EV1161" s="39"/>
      <c r="EW1161" s="39"/>
      <c r="EX1161" s="39"/>
      <c r="EY1161" s="39"/>
      <c r="EZ1161" s="39"/>
      <c r="FA1161" s="39"/>
      <c r="FB1161" s="39"/>
      <c r="FC1161" s="39"/>
      <c r="FD1161" s="39"/>
      <c r="FE1161" s="39"/>
      <c r="FF1161" s="39"/>
      <c r="FG1161" s="39"/>
      <c r="FH1161" s="39"/>
      <c r="FI1161" s="39"/>
      <c r="FJ1161" s="39"/>
      <c r="FK1161" s="39"/>
      <c r="FL1161" s="39"/>
      <c r="FM1161" s="39"/>
      <c r="FN1161" s="39"/>
      <c r="FO1161" s="39"/>
      <c r="FP1161" s="39"/>
      <c r="FQ1161" s="39"/>
      <c r="FR1161" s="39"/>
      <c r="FS1161" s="39"/>
      <c r="FT1161" s="39"/>
      <c r="FU1161" s="39"/>
      <c r="FV1161" s="39"/>
      <c r="FW1161" s="39"/>
      <c r="FX1161" s="39"/>
      <c r="FY1161" s="39"/>
      <c r="FZ1161" s="39"/>
      <c r="GA1161" s="39"/>
      <c r="GB1161" s="39"/>
      <c r="GC1161" s="39"/>
      <c r="GD1161" s="39"/>
      <c r="GE1161" s="39"/>
      <c r="GF1161" s="39"/>
      <c r="GG1161" s="39"/>
      <c r="GH1161" s="39"/>
      <c r="GI1161" s="39"/>
      <c r="GJ1161" s="39"/>
      <c r="GK1161" s="39"/>
      <c r="GL1161" s="39"/>
      <c r="GM1161" s="39"/>
      <c r="GN1161" s="39"/>
      <c r="GO1161" s="39"/>
      <c r="GP1161" s="39"/>
      <c r="GQ1161" s="39"/>
      <c r="GR1161" s="39"/>
      <c r="GS1161" s="39"/>
      <c r="GT1161" s="39"/>
      <c r="GU1161" s="39"/>
      <c r="GV1161" s="39"/>
      <c r="GW1161" s="39"/>
      <c r="GX1161" s="39"/>
      <c r="GY1161" s="39"/>
      <c r="GZ1161" s="39"/>
      <c r="HA1161" s="39"/>
      <c r="HB1161" s="39"/>
      <c r="HC1161" s="39"/>
      <c r="HD1161" s="39"/>
      <c r="HE1161" s="39"/>
      <c r="HF1161" s="39"/>
      <c r="HG1161" s="39"/>
      <c r="HH1161" s="39"/>
      <c r="HI1161" s="39"/>
      <c r="HJ1161" s="39"/>
      <c r="HK1161" s="39"/>
      <c r="HL1161" s="39"/>
      <c r="HM1161" s="39"/>
      <c r="HN1161" s="39"/>
      <c r="HO1161" s="39"/>
      <c r="HP1161" s="39"/>
      <c r="HQ1161" s="39"/>
      <c r="HR1161" s="39"/>
      <c r="HS1161" s="39"/>
      <c r="HT1161" s="39"/>
      <c r="HU1161" s="39"/>
      <c r="HV1161" s="39"/>
      <c r="HW1161" s="39"/>
      <c r="HX1161" s="39"/>
      <c r="HY1161" s="39"/>
      <c r="HZ1161" s="39"/>
      <c r="IA1161" s="39"/>
      <c r="IB1161" s="44"/>
      <c r="IC1161" s="40"/>
      <c r="ID1161" s="40"/>
      <c r="IE1161" s="40"/>
      <c r="IF1161" s="40"/>
      <c r="IG1161" s="40"/>
      <c r="IH1161" s="40"/>
      <c r="II1161" s="40"/>
      <c r="IJ1161" s="40"/>
      <c r="IK1161" s="40"/>
      <c r="IL1161" s="40"/>
      <c r="IM1161" s="40"/>
      <c r="IN1161" s="40"/>
      <c r="IO1161" s="40"/>
      <c r="IP1161" s="40"/>
      <c r="IQ1161" s="40"/>
      <c r="IR1161" s="40"/>
      <c r="IS1161" s="40"/>
      <c r="IT1161" s="40"/>
      <c r="IU1161" s="40"/>
      <c r="IV1161" s="40"/>
    </row>
    <row r="1162" spans="2:256" s="33" customFormat="1" ht="47.25" x14ac:dyDescent="0.25">
      <c r="B1162" s="177"/>
      <c r="C1162" s="94">
        <v>526</v>
      </c>
      <c r="D1162" s="80" t="s">
        <v>4250</v>
      </c>
      <c r="E1162" s="42" t="s">
        <v>1757</v>
      </c>
      <c r="F1162" s="45" t="s">
        <v>1544</v>
      </c>
      <c r="G1162" s="80" t="s">
        <v>4094</v>
      </c>
      <c r="H1162" s="112" t="s">
        <v>4095</v>
      </c>
      <c r="I1162" s="145">
        <v>58700</v>
      </c>
      <c r="J1162" s="38"/>
      <c r="K1162" s="35" t="s">
        <v>3655</v>
      </c>
      <c r="L1162" s="39"/>
      <c r="M1162" s="39"/>
      <c r="N1162" s="39"/>
      <c r="O1162" s="39"/>
      <c r="P1162" s="39"/>
      <c r="Q1162" s="39"/>
      <c r="R1162" s="39"/>
      <c r="S1162" s="39"/>
      <c r="T1162" s="39"/>
      <c r="U1162" s="39"/>
      <c r="V1162" s="39"/>
      <c r="W1162" s="39"/>
      <c r="X1162" s="39"/>
      <c r="Y1162" s="39"/>
      <c r="Z1162" s="39"/>
      <c r="AA1162" s="39"/>
      <c r="AB1162" s="39"/>
      <c r="AC1162" s="39"/>
      <c r="AD1162" s="39"/>
      <c r="AE1162" s="39"/>
      <c r="AF1162" s="39"/>
      <c r="AG1162" s="39"/>
      <c r="AH1162" s="39"/>
      <c r="AI1162" s="39"/>
      <c r="AJ1162" s="39"/>
      <c r="AK1162" s="39"/>
      <c r="AL1162" s="39"/>
      <c r="AM1162" s="39"/>
      <c r="AN1162" s="39"/>
      <c r="AO1162" s="39"/>
      <c r="AP1162" s="39"/>
      <c r="AQ1162" s="39"/>
      <c r="AR1162" s="39"/>
      <c r="AS1162" s="39"/>
      <c r="AT1162" s="39"/>
      <c r="AU1162" s="39"/>
      <c r="AV1162" s="39"/>
      <c r="AW1162" s="39"/>
      <c r="AX1162" s="39"/>
      <c r="AY1162" s="39"/>
      <c r="AZ1162" s="39"/>
      <c r="BA1162" s="39"/>
      <c r="BB1162" s="39"/>
      <c r="BC1162" s="39"/>
      <c r="BD1162" s="39"/>
      <c r="BE1162" s="39"/>
      <c r="BF1162" s="39"/>
      <c r="BG1162" s="39"/>
      <c r="BH1162" s="39"/>
      <c r="BI1162" s="39"/>
      <c r="BJ1162" s="39"/>
      <c r="BK1162" s="39"/>
      <c r="BL1162" s="39"/>
      <c r="BM1162" s="39"/>
      <c r="BN1162" s="39"/>
      <c r="BO1162" s="39"/>
      <c r="BP1162" s="39"/>
      <c r="BQ1162" s="39"/>
      <c r="BR1162" s="39"/>
      <c r="BS1162" s="39"/>
      <c r="BT1162" s="39"/>
      <c r="BU1162" s="39"/>
      <c r="BV1162" s="39"/>
      <c r="BW1162" s="39"/>
      <c r="BX1162" s="39"/>
      <c r="BY1162" s="39"/>
      <c r="BZ1162" s="39"/>
      <c r="CA1162" s="39"/>
      <c r="CB1162" s="39"/>
      <c r="CC1162" s="39"/>
      <c r="CD1162" s="39"/>
      <c r="CE1162" s="39"/>
      <c r="CF1162" s="39"/>
      <c r="CG1162" s="39"/>
      <c r="CH1162" s="39"/>
      <c r="CI1162" s="39"/>
      <c r="CJ1162" s="39"/>
      <c r="CK1162" s="39"/>
      <c r="CL1162" s="39"/>
      <c r="CM1162" s="39"/>
      <c r="CN1162" s="39"/>
      <c r="CO1162" s="39"/>
      <c r="CP1162" s="39"/>
      <c r="CQ1162" s="39"/>
      <c r="CR1162" s="39"/>
      <c r="CS1162" s="39"/>
      <c r="CT1162" s="39"/>
      <c r="CU1162" s="39"/>
      <c r="CV1162" s="39"/>
      <c r="CW1162" s="39"/>
      <c r="CX1162" s="39"/>
      <c r="CY1162" s="39"/>
      <c r="CZ1162" s="39"/>
      <c r="DA1162" s="39"/>
      <c r="DB1162" s="39"/>
      <c r="DC1162" s="39"/>
      <c r="DD1162" s="39"/>
      <c r="DE1162" s="39"/>
      <c r="DF1162" s="39"/>
      <c r="DG1162" s="39"/>
      <c r="DH1162" s="39"/>
      <c r="DI1162" s="39"/>
      <c r="DJ1162" s="39"/>
      <c r="DK1162" s="39"/>
      <c r="DL1162" s="39"/>
      <c r="DM1162" s="39"/>
      <c r="DN1162" s="39"/>
      <c r="DO1162" s="39"/>
      <c r="DP1162" s="39"/>
      <c r="DQ1162" s="39"/>
      <c r="DR1162" s="39"/>
      <c r="DS1162" s="39"/>
      <c r="DT1162" s="39"/>
      <c r="DU1162" s="39"/>
      <c r="DV1162" s="39"/>
      <c r="DW1162" s="39"/>
      <c r="DX1162" s="39"/>
      <c r="DY1162" s="39"/>
      <c r="DZ1162" s="39"/>
      <c r="EA1162" s="39"/>
      <c r="EB1162" s="39"/>
      <c r="EC1162" s="39"/>
      <c r="ED1162" s="39"/>
      <c r="EE1162" s="39"/>
      <c r="EF1162" s="39"/>
      <c r="EG1162" s="39"/>
      <c r="EH1162" s="39"/>
      <c r="EI1162" s="39"/>
      <c r="EJ1162" s="39"/>
      <c r="EK1162" s="39"/>
      <c r="EL1162" s="39"/>
      <c r="EM1162" s="39"/>
      <c r="EN1162" s="39"/>
      <c r="EO1162" s="39"/>
      <c r="EP1162" s="39"/>
      <c r="EQ1162" s="39"/>
      <c r="ER1162" s="39"/>
      <c r="ES1162" s="39"/>
      <c r="ET1162" s="39"/>
      <c r="EU1162" s="39"/>
      <c r="EV1162" s="39"/>
      <c r="EW1162" s="39"/>
      <c r="EX1162" s="39"/>
      <c r="EY1162" s="39"/>
      <c r="EZ1162" s="39"/>
      <c r="FA1162" s="39"/>
      <c r="FB1162" s="39"/>
      <c r="FC1162" s="39"/>
      <c r="FD1162" s="39"/>
      <c r="FE1162" s="39"/>
      <c r="FF1162" s="39"/>
      <c r="FG1162" s="39"/>
      <c r="FH1162" s="39"/>
      <c r="FI1162" s="39"/>
      <c r="FJ1162" s="39"/>
      <c r="FK1162" s="39"/>
      <c r="FL1162" s="39"/>
      <c r="FM1162" s="39"/>
      <c r="FN1162" s="39"/>
      <c r="FO1162" s="39"/>
      <c r="FP1162" s="39"/>
      <c r="FQ1162" s="39"/>
      <c r="FR1162" s="39"/>
      <c r="FS1162" s="39"/>
      <c r="FT1162" s="39"/>
      <c r="FU1162" s="39"/>
      <c r="FV1162" s="39"/>
      <c r="FW1162" s="39"/>
      <c r="FX1162" s="39"/>
      <c r="FY1162" s="39"/>
      <c r="FZ1162" s="39"/>
      <c r="GA1162" s="39"/>
      <c r="GB1162" s="39"/>
      <c r="GC1162" s="39"/>
      <c r="GD1162" s="39"/>
      <c r="GE1162" s="39"/>
      <c r="GF1162" s="39"/>
      <c r="GG1162" s="39"/>
      <c r="GH1162" s="39"/>
      <c r="GI1162" s="39"/>
      <c r="GJ1162" s="39"/>
      <c r="GK1162" s="39"/>
      <c r="GL1162" s="39"/>
      <c r="GM1162" s="39"/>
      <c r="GN1162" s="39"/>
      <c r="GO1162" s="39"/>
      <c r="GP1162" s="39"/>
      <c r="GQ1162" s="39"/>
      <c r="GR1162" s="39"/>
      <c r="GS1162" s="39"/>
      <c r="GT1162" s="39"/>
      <c r="GU1162" s="39"/>
      <c r="GV1162" s="39"/>
      <c r="GW1162" s="39"/>
      <c r="GX1162" s="39"/>
      <c r="GY1162" s="39"/>
      <c r="GZ1162" s="39"/>
      <c r="HA1162" s="39"/>
      <c r="HB1162" s="39"/>
      <c r="HC1162" s="39"/>
      <c r="HD1162" s="39"/>
      <c r="HE1162" s="39"/>
      <c r="HF1162" s="39"/>
      <c r="HG1162" s="39"/>
      <c r="HH1162" s="39"/>
      <c r="HI1162" s="39"/>
      <c r="HJ1162" s="39"/>
      <c r="HK1162" s="39"/>
      <c r="HL1162" s="39"/>
      <c r="HM1162" s="39"/>
      <c r="HN1162" s="39"/>
      <c r="HO1162" s="39"/>
      <c r="HP1162" s="39"/>
      <c r="HQ1162" s="39"/>
      <c r="HR1162" s="39"/>
      <c r="HS1162" s="39"/>
      <c r="HT1162" s="39"/>
      <c r="HU1162" s="39"/>
      <c r="HV1162" s="39"/>
      <c r="HW1162" s="39"/>
      <c r="HX1162" s="39"/>
      <c r="HY1162" s="39"/>
      <c r="HZ1162" s="39"/>
      <c r="IA1162" s="39"/>
      <c r="IB1162" s="44"/>
      <c r="IC1162" s="40"/>
      <c r="ID1162" s="40"/>
      <c r="IE1162" s="40"/>
      <c r="IF1162" s="40"/>
      <c r="IG1162" s="40"/>
      <c r="IH1162" s="40"/>
      <c r="II1162" s="40"/>
      <c r="IJ1162" s="40"/>
      <c r="IK1162" s="40"/>
      <c r="IL1162" s="40"/>
      <c r="IM1162" s="40"/>
      <c r="IN1162" s="40"/>
      <c r="IO1162" s="40"/>
      <c r="IP1162" s="40"/>
      <c r="IQ1162" s="40"/>
      <c r="IR1162" s="40"/>
      <c r="IS1162" s="40"/>
      <c r="IT1162" s="40"/>
      <c r="IU1162" s="40"/>
      <c r="IV1162" s="40"/>
    </row>
    <row r="1163" spans="2:256" s="33" customFormat="1" ht="47.25" x14ac:dyDescent="0.25">
      <c r="B1163" s="177"/>
      <c r="C1163" s="94">
        <v>527</v>
      </c>
      <c r="D1163" s="80" t="s">
        <v>4251</v>
      </c>
      <c r="E1163" s="42" t="s">
        <v>1757</v>
      </c>
      <c r="F1163" s="45" t="s">
        <v>1545</v>
      </c>
      <c r="G1163" s="80" t="s">
        <v>4096</v>
      </c>
      <c r="H1163" s="112" t="s">
        <v>4097</v>
      </c>
      <c r="I1163" s="145">
        <v>21300</v>
      </c>
      <c r="J1163" s="38"/>
      <c r="K1163" s="35" t="s">
        <v>3656</v>
      </c>
      <c r="L1163" s="39"/>
      <c r="M1163" s="39"/>
      <c r="N1163" s="39"/>
      <c r="O1163" s="39"/>
      <c r="P1163" s="39"/>
      <c r="Q1163" s="39"/>
      <c r="R1163" s="39"/>
      <c r="S1163" s="39"/>
      <c r="T1163" s="39"/>
      <c r="U1163" s="39"/>
      <c r="V1163" s="39"/>
      <c r="W1163" s="39"/>
      <c r="X1163" s="39"/>
      <c r="Y1163" s="39"/>
      <c r="Z1163" s="39"/>
      <c r="AA1163" s="39"/>
      <c r="AB1163" s="39"/>
      <c r="AC1163" s="39"/>
      <c r="AD1163" s="39"/>
      <c r="AE1163" s="39"/>
      <c r="AF1163" s="39"/>
      <c r="AG1163" s="39"/>
      <c r="AH1163" s="39"/>
      <c r="AI1163" s="39"/>
      <c r="AJ1163" s="39"/>
      <c r="AK1163" s="39"/>
      <c r="AL1163" s="39"/>
      <c r="AM1163" s="39"/>
      <c r="AN1163" s="39"/>
      <c r="AO1163" s="39"/>
      <c r="AP1163" s="39"/>
      <c r="AQ1163" s="39"/>
      <c r="AR1163" s="39"/>
      <c r="AS1163" s="39"/>
      <c r="AT1163" s="39"/>
      <c r="AU1163" s="39"/>
      <c r="AV1163" s="39"/>
      <c r="AW1163" s="39"/>
      <c r="AX1163" s="39"/>
      <c r="AY1163" s="39"/>
      <c r="AZ1163" s="39"/>
      <c r="BA1163" s="39"/>
      <c r="BB1163" s="39"/>
      <c r="BC1163" s="39"/>
      <c r="BD1163" s="39"/>
      <c r="BE1163" s="39"/>
      <c r="BF1163" s="39"/>
      <c r="BG1163" s="39"/>
      <c r="BH1163" s="39"/>
      <c r="BI1163" s="39"/>
      <c r="BJ1163" s="39"/>
      <c r="BK1163" s="39"/>
      <c r="BL1163" s="39"/>
      <c r="BM1163" s="39"/>
      <c r="BN1163" s="39"/>
      <c r="BO1163" s="39"/>
      <c r="BP1163" s="39"/>
      <c r="BQ1163" s="39"/>
      <c r="BR1163" s="39"/>
      <c r="BS1163" s="39"/>
      <c r="BT1163" s="39"/>
      <c r="BU1163" s="39"/>
      <c r="BV1163" s="39"/>
      <c r="BW1163" s="39"/>
      <c r="BX1163" s="39"/>
      <c r="BY1163" s="39"/>
      <c r="BZ1163" s="39"/>
      <c r="CA1163" s="39"/>
      <c r="CB1163" s="39"/>
      <c r="CC1163" s="39"/>
      <c r="CD1163" s="39"/>
      <c r="CE1163" s="39"/>
      <c r="CF1163" s="39"/>
      <c r="CG1163" s="39"/>
      <c r="CH1163" s="39"/>
      <c r="CI1163" s="39"/>
      <c r="CJ1163" s="39"/>
      <c r="CK1163" s="39"/>
      <c r="CL1163" s="39"/>
      <c r="CM1163" s="39"/>
      <c r="CN1163" s="39"/>
      <c r="CO1163" s="39"/>
      <c r="CP1163" s="39"/>
      <c r="CQ1163" s="39"/>
      <c r="CR1163" s="39"/>
      <c r="CS1163" s="39"/>
      <c r="CT1163" s="39"/>
      <c r="CU1163" s="39"/>
      <c r="CV1163" s="39"/>
      <c r="CW1163" s="39"/>
      <c r="CX1163" s="39"/>
      <c r="CY1163" s="39"/>
      <c r="CZ1163" s="39"/>
      <c r="DA1163" s="39"/>
      <c r="DB1163" s="39"/>
      <c r="DC1163" s="39"/>
      <c r="DD1163" s="39"/>
      <c r="DE1163" s="39"/>
      <c r="DF1163" s="39"/>
      <c r="DG1163" s="39"/>
      <c r="DH1163" s="39"/>
      <c r="DI1163" s="39"/>
      <c r="DJ1163" s="39"/>
      <c r="DK1163" s="39"/>
      <c r="DL1163" s="39"/>
      <c r="DM1163" s="39"/>
      <c r="DN1163" s="39"/>
      <c r="DO1163" s="39"/>
      <c r="DP1163" s="39"/>
      <c r="DQ1163" s="39"/>
      <c r="DR1163" s="39"/>
      <c r="DS1163" s="39"/>
      <c r="DT1163" s="39"/>
      <c r="DU1163" s="39"/>
      <c r="DV1163" s="39"/>
      <c r="DW1163" s="39"/>
      <c r="DX1163" s="39"/>
      <c r="DY1163" s="39"/>
      <c r="DZ1163" s="39"/>
      <c r="EA1163" s="39"/>
      <c r="EB1163" s="39"/>
      <c r="EC1163" s="39"/>
      <c r="ED1163" s="39"/>
      <c r="EE1163" s="39"/>
      <c r="EF1163" s="39"/>
      <c r="EG1163" s="39"/>
      <c r="EH1163" s="39"/>
      <c r="EI1163" s="39"/>
      <c r="EJ1163" s="39"/>
      <c r="EK1163" s="39"/>
      <c r="EL1163" s="39"/>
      <c r="EM1163" s="39"/>
      <c r="EN1163" s="39"/>
      <c r="EO1163" s="39"/>
      <c r="EP1163" s="39"/>
      <c r="EQ1163" s="39"/>
      <c r="ER1163" s="39"/>
      <c r="ES1163" s="39"/>
      <c r="ET1163" s="39"/>
      <c r="EU1163" s="39"/>
      <c r="EV1163" s="39"/>
      <c r="EW1163" s="39"/>
      <c r="EX1163" s="39"/>
      <c r="EY1163" s="39"/>
      <c r="EZ1163" s="39"/>
      <c r="FA1163" s="39"/>
      <c r="FB1163" s="39"/>
      <c r="FC1163" s="39"/>
      <c r="FD1163" s="39"/>
      <c r="FE1163" s="39"/>
      <c r="FF1163" s="39"/>
      <c r="FG1163" s="39"/>
      <c r="FH1163" s="39"/>
      <c r="FI1163" s="39"/>
      <c r="FJ1163" s="39"/>
      <c r="FK1163" s="39"/>
      <c r="FL1163" s="39"/>
      <c r="FM1163" s="39"/>
      <c r="FN1163" s="39"/>
      <c r="FO1163" s="39"/>
      <c r="FP1163" s="39"/>
      <c r="FQ1163" s="39"/>
      <c r="FR1163" s="39"/>
      <c r="FS1163" s="39"/>
      <c r="FT1163" s="39"/>
      <c r="FU1163" s="39"/>
      <c r="FV1163" s="39"/>
      <c r="FW1163" s="39"/>
      <c r="FX1163" s="39"/>
      <c r="FY1163" s="39"/>
      <c r="FZ1163" s="39"/>
      <c r="GA1163" s="39"/>
      <c r="GB1163" s="39"/>
      <c r="GC1163" s="39"/>
      <c r="GD1163" s="39"/>
      <c r="GE1163" s="39"/>
      <c r="GF1163" s="39"/>
      <c r="GG1163" s="39"/>
      <c r="GH1163" s="39"/>
      <c r="GI1163" s="39"/>
      <c r="GJ1163" s="39"/>
      <c r="GK1163" s="39"/>
      <c r="GL1163" s="39"/>
      <c r="GM1163" s="39"/>
      <c r="GN1163" s="39"/>
      <c r="GO1163" s="39"/>
      <c r="GP1163" s="39"/>
      <c r="GQ1163" s="39"/>
      <c r="GR1163" s="39"/>
      <c r="GS1163" s="39"/>
      <c r="GT1163" s="39"/>
      <c r="GU1163" s="39"/>
      <c r="GV1163" s="39"/>
      <c r="GW1163" s="39"/>
      <c r="GX1163" s="39"/>
      <c r="GY1163" s="39"/>
      <c r="GZ1163" s="39"/>
      <c r="HA1163" s="39"/>
      <c r="HB1163" s="39"/>
      <c r="HC1163" s="39"/>
      <c r="HD1163" s="39"/>
      <c r="HE1163" s="39"/>
      <c r="HF1163" s="39"/>
      <c r="HG1163" s="39"/>
      <c r="HH1163" s="39"/>
      <c r="HI1163" s="39"/>
      <c r="HJ1163" s="39"/>
      <c r="HK1163" s="39"/>
      <c r="HL1163" s="39"/>
      <c r="HM1163" s="39"/>
      <c r="HN1163" s="39"/>
      <c r="HO1163" s="39"/>
      <c r="HP1163" s="39"/>
      <c r="HQ1163" s="39"/>
      <c r="HR1163" s="39"/>
      <c r="HS1163" s="39"/>
      <c r="HT1163" s="39"/>
      <c r="HU1163" s="39"/>
      <c r="HV1163" s="39"/>
      <c r="HW1163" s="39"/>
      <c r="HX1163" s="39"/>
      <c r="HY1163" s="39"/>
      <c r="HZ1163" s="39"/>
      <c r="IA1163" s="39"/>
      <c r="IB1163" s="44"/>
      <c r="IC1163" s="40"/>
      <c r="ID1163" s="40"/>
      <c r="IE1163" s="40"/>
      <c r="IF1163" s="40"/>
      <c r="IG1163" s="40"/>
      <c r="IH1163" s="40"/>
      <c r="II1163" s="40"/>
      <c r="IJ1163" s="40"/>
      <c r="IK1163" s="40"/>
      <c r="IL1163" s="40"/>
      <c r="IM1163" s="40"/>
      <c r="IN1163" s="40"/>
      <c r="IO1163" s="40"/>
      <c r="IP1163" s="40"/>
      <c r="IQ1163" s="40"/>
      <c r="IR1163" s="40"/>
      <c r="IS1163" s="40"/>
      <c r="IT1163" s="40"/>
      <c r="IU1163" s="40"/>
      <c r="IV1163" s="40"/>
    </row>
    <row r="1164" spans="2:256" s="33" customFormat="1" ht="47.25" x14ac:dyDescent="0.25">
      <c r="B1164" s="177"/>
      <c r="C1164" s="94">
        <v>528</v>
      </c>
      <c r="D1164" s="80" t="s">
        <v>3315</v>
      </c>
      <c r="E1164" s="42" t="s">
        <v>1757</v>
      </c>
      <c r="F1164" s="45" t="s">
        <v>1546</v>
      </c>
      <c r="G1164" s="80" t="s">
        <v>4098</v>
      </c>
      <c r="H1164" s="80" t="s">
        <v>4099</v>
      </c>
      <c r="I1164" s="145">
        <v>67500</v>
      </c>
      <c r="J1164" s="38"/>
      <c r="K1164" s="35" t="s">
        <v>3657</v>
      </c>
      <c r="L1164" s="39"/>
      <c r="M1164" s="39"/>
      <c r="N1164" s="39"/>
      <c r="O1164" s="39"/>
      <c r="P1164" s="39"/>
      <c r="Q1164" s="39"/>
      <c r="R1164" s="39"/>
      <c r="S1164" s="39"/>
      <c r="T1164" s="39"/>
      <c r="U1164" s="39"/>
      <c r="V1164" s="39"/>
      <c r="W1164" s="39"/>
      <c r="X1164" s="39"/>
      <c r="Y1164" s="39"/>
      <c r="Z1164" s="39"/>
      <c r="AA1164" s="39"/>
      <c r="AB1164" s="39"/>
      <c r="AC1164" s="39"/>
      <c r="AD1164" s="39"/>
      <c r="AE1164" s="39"/>
      <c r="AF1164" s="39"/>
      <c r="AG1164" s="39"/>
      <c r="AH1164" s="39"/>
      <c r="AI1164" s="39"/>
      <c r="AJ1164" s="39"/>
      <c r="AK1164" s="39"/>
      <c r="AL1164" s="39"/>
      <c r="AM1164" s="39"/>
      <c r="AN1164" s="39"/>
      <c r="AO1164" s="39"/>
      <c r="AP1164" s="39"/>
      <c r="AQ1164" s="39"/>
      <c r="AR1164" s="39"/>
      <c r="AS1164" s="39"/>
      <c r="AT1164" s="39"/>
      <c r="AU1164" s="39"/>
      <c r="AV1164" s="39"/>
      <c r="AW1164" s="39"/>
      <c r="AX1164" s="39"/>
      <c r="AY1164" s="39"/>
      <c r="AZ1164" s="39"/>
      <c r="BA1164" s="39"/>
      <c r="BB1164" s="39"/>
      <c r="BC1164" s="39"/>
      <c r="BD1164" s="39"/>
      <c r="BE1164" s="39"/>
      <c r="BF1164" s="39"/>
      <c r="BG1164" s="39"/>
      <c r="BH1164" s="39"/>
      <c r="BI1164" s="39"/>
      <c r="BJ1164" s="39"/>
      <c r="BK1164" s="39"/>
      <c r="BL1164" s="39"/>
      <c r="BM1164" s="39"/>
      <c r="BN1164" s="39"/>
      <c r="BO1164" s="39"/>
      <c r="BP1164" s="39"/>
      <c r="BQ1164" s="39"/>
      <c r="BR1164" s="39"/>
      <c r="BS1164" s="39"/>
      <c r="BT1164" s="39"/>
      <c r="BU1164" s="39"/>
      <c r="BV1164" s="39"/>
      <c r="BW1164" s="39"/>
      <c r="BX1164" s="39"/>
      <c r="BY1164" s="39"/>
      <c r="BZ1164" s="39"/>
      <c r="CA1164" s="39"/>
      <c r="CB1164" s="39"/>
      <c r="CC1164" s="39"/>
      <c r="CD1164" s="39"/>
      <c r="CE1164" s="39"/>
      <c r="CF1164" s="39"/>
      <c r="CG1164" s="39"/>
      <c r="CH1164" s="39"/>
      <c r="CI1164" s="39"/>
      <c r="CJ1164" s="39"/>
      <c r="CK1164" s="39"/>
      <c r="CL1164" s="39"/>
      <c r="CM1164" s="39"/>
      <c r="CN1164" s="39"/>
      <c r="CO1164" s="39"/>
      <c r="CP1164" s="39"/>
      <c r="CQ1164" s="39"/>
      <c r="CR1164" s="39"/>
      <c r="CS1164" s="39"/>
      <c r="CT1164" s="39"/>
      <c r="CU1164" s="39"/>
      <c r="CV1164" s="39"/>
      <c r="CW1164" s="39"/>
      <c r="CX1164" s="39"/>
      <c r="CY1164" s="39"/>
      <c r="CZ1164" s="39"/>
      <c r="DA1164" s="39"/>
      <c r="DB1164" s="39"/>
      <c r="DC1164" s="39"/>
      <c r="DD1164" s="39"/>
      <c r="DE1164" s="39"/>
      <c r="DF1164" s="39"/>
      <c r="DG1164" s="39"/>
      <c r="DH1164" s="39"/>
      <c r="DI1164" s="39"/>
      <c r="DJ1164" s="39"/>
      <c r="DK1164" s="39"/>
      <c r="DL1164" s="39"/>
      <c r="DM1164" s="39"/>
      <c r="DN1164" s="39"/>
      <c r="DO1164" s="39"/>
      <c r="DP1164" s="39"/>
      <c r="DQ1164" s="39"/>
      <c r="DR1164" s="39"/>
      <c r="DS1164" s="39"/>
      <c r="DT1164" s="39"/>
      <c r="DU1164" s="39"/>
      <c r="DV1164" s="39"/>
      <c r="DW1164" s="39"/>
      <c r="DX1164" s="39"/>
      <c r="DY1164" s="39"/>
      <c r="DZ1164" s="39"/>
      <c r="EA1164" s="39"/>
      <c r="EB1164" s="39"/>
      <c r="EC1164" s="39"/>
      <c r="ED1164" s="39"/>
      <c r="EE1164" s="39"/>
      <c r="EF1164" s="39"/>
      <c r="EG1164" s="39"/>
      <c r="EH1164" s="39"/>
      <c r="EI1164" s="39"/>
      <c r="EJ1164" s="39"/>
      <c r="EK1164" s="39"/>
      <c r="EL1164" s="39"/>
      <c r="EM1164" s="39"/>
      <c r="EN1164" s="39"/>
      <c r="EO1164" s="39"/>
      <c r="EP1164" s="39"/>
      <c r="EQ1164" s="39"/>
      <c r="ER1164" s="39"/>
      <c r="ES1164" s="39"/>
      <c r="ET1164" s="39"/>
      <c r="EU1164" s="39"/>
      <c r="EV1164" s="39"/>
      <c r="EW1164" s="39"/>
      <c r="EX1164" s="39"/>
      <c r="EY1164" s="39"/>
      <c r="EZ1164" s="39"/>
      <c r="FA1164" s="39"/>
      <c r="FB1164" s="39"/>
      <c r="FC1164" s="39"/>
      <c r="FD1164" s="39"/>
      <c r="FE1164" s="39"/>
      <c r="FF1164" s="39"/>
      <c r="FG1164" s="39"/>
      <c r="FH1164" s="39"/>
      <c r="FI1164" s="39"/>
      <c r="FJ1164" s="39"/>
      <c r="FK1164" s="39"/>
      <c r="FL1164" s="39"/>
      <c r="FM1164" s="39"/>
      <c r="FN1164" s="39"/>
      <c r="FO1164" s="39"/>
      <c r="FP1164" s="39"/>
      <c r="FQ1164" s="39"/>
      <c r="FR1164" s="39"/>
      <c r="FS1164" s="39"/>
      <c r="FT1164" s="39"/>
      <c r="FU1164" s="39"/>
      <c r="FV1164" s="39"/>
      <c r="FW1164" s="39"/>
      <c r="FX1164" s="39"/>
      <c r="FY1164" s="39"/>
      <c r="FZ1164" s="39"/>
      <c r="GA1164" s="39"/>
      <c r="GB1164" s="39"/>
      <c r="GC1164" s="39"/>
      <c r="GD1164" s="39"/>
      <c r="GE1164" s="39"/>
      <c r="GF1164" s="39"/>
      <c r="GG1164" s="39"/>
      <c r="GH1164" s="39"/>
      <c r="GI1164" s="39"/>
      <c r="GJ1164" s="39"/>
      <c r="GK1164" s="39"/>
      <c r="GL1164" s="39"/>
      <c r="GM1164" s="39"/>
      <c r="GN1164" s="39"/>
      <c r="GO1164" s="39"/>
      <c r="GP1164" s="39"/>
      <c r="GQ1164" s="39"/>
      <c r="GR1164" s="39"/>
      <c r="GS1164" s="39"/>
      <c r="GT1164" s="39"/>
      <c r="GU1164" s="39"/>
      <c r="GV1164" s="39"/>
      <c r="GW1164" s="39"/>
      <c r="GX1164" s="39"/>
      <c r="GY1164" s="39"/>
      <c r="GZ1164" s="39"/>
      <c r="HA1164" s="39"/>
      <c r="HB1164" s="39"/>
      <c r="HC1164" s="39"/>
      <c r="HD1164" s="39"/>
      <c r="HE1164" s="39"/>
      <c r="HF1164" s="39"/>
      <c r="HG1164" s="39"/>
      <c r="HH1164" s="39"/>
      <c r="HI1164" s="39"/>
      <c r="HJ1164" s="39"/>
      <c r="HK1164" s="39"/>
      <c r="HL1164" s="39"/>
      <c r="HM1164" s="39"/>
      <c r="HN1164" s="39"/>
      <c r="HO1164" s="39"/>
      <c r="HP1164" s="39"/>
      <c r="HQ1164" s="39"/>
      <c r="HR1164" s="39"/>
      <c r="HS1164" s="39"/>
      <c r="HT1164" s="39"/>
      <c r="HU1164" s="39"/>
      <c r="HV1164" s="39"/>
      <c r="HW1164" s="39"/>
      <c r="HX1164" s="39"/>
      <c r="HY1164" s="39"/>
      <c r="HZ1164" s="39"/>
      <c r="IA1164" s="39"/>
      <c r="IB1164" s="44"/>
      <c r="IC1164" s="40"/>
      <c r="ID1164" s="40"/>
      <c r="IE1164" s="40"/>
      <c r="IF1164" s="40"/>
      <c r="IG1164" s="40"/>
      <c r="IH1164" s="40"/>
      <c r="II1164" s="40"/>
      <c r="IJ1164" s="40"/>
      <c r="IK1164" s="40"/>
      <c r="IL1164" s="40"/>
      <c r="IM1164" s="40"/>
      <c r="IN1164" s="40"/>
      <c r="IO1164" s="40"/>
      <c r="IP1164" s="40"/>
      <c r="IQ1164" s="40"/>
      <c r="IR1164" s="40"/>
      <c r="IS1164" s="40"/>
      <c r="IT1164" s="40"/>
      <c r="IU1164" s="40"/>
      <c r="IV1164" s="40"/>
    </row>
    <row r="1165" spans="2:256" s="33" customFormat="1" ht="31.5" x14ac:dyDescent="0.25">
      <c r="B1165" s="177"/>
      <c r="C1165" s="94">
        <v>529</v>
      </c>
      <c r="D1165" s="80" t="s">
        <v>4250</v>
      </c>
      <c r="E1165" s="42" t="s">
        <v>1757</v>
      </c>
      <c r="F1165" s="45" t="s">
        <v>1547</v>
      </c>
      <c r="G1165" s="80" t="s">
        <v>4100</v>
      </c>
      <c r="H1165" s="80" t="s">
        <v>4101</v>
      </c>
      <c r="I1165" s="145">
        <v>147000</v>
      </c>
      <c r="J1165" s="38"/>
      <c r="K1165" s="35" t="s">
        <v>3658</v>
      </c>
      <c r="L1165" s="39"/>
      <c r="M1165" s="39"/>
      <c r="N1165" s="39"/>
      <c r="O1165" s="39"/>
      <c r="P1165" s="39"/>
      <c r="Q1165" s="39"/>
      <c r="R1165" s="39"/>
      <c r="S1165" s="39"/>
      <c r="T1165" s="39"/>
      <c r="U1165" s="39"/>
      <c r="V1165" s="39"/>
      <c r="W1165" s="39"/>
      <c r="X1165" s="39"/>
      <c r="Y1165" s="39"/>
      <c r="Z1165" s="39"/>
      <c r="AA1165" s="39"/>
      <c r="AB1165" s="39"/>
      <c r="AC1165" s="39"/>
      <c r="AD1165" s="39"/>
      <c r="AE1165" s="39"/>
      <c r="AF1165" s="39"/>
      <c r="AG1165" s="39"/>
      <c r="AH1165" s="39"/>
      <c r="AI1165" s="39"/>
      <c r="AJ1165" s="39"/>
      <c r="AK1165" s="39"/>
      <c r="AL1165" s="39"/>
      <c r="AM1165" s="39"/>
      <c r="AN1165" s="39"/>
      <c r="AO1165" s="39"/>
      <c r="AP1165" s="39"/>
      <c r="AQ1165" s="39"/>
      <c r="AR1165" s="39"/>
      <c r="AS1165" s="39"/>
      <c r="AT1165" s="39"/>
      <c r="AU1165" s="39"/>
      <c r="AV1165" s="39"/>
      <c r="AW1165" s="39"/>
      <c r="AX1165" s="39"/>
      <c r="AY1165" s="39"/>
      <c r="AZ1165" s="39"/>
      <c r="BA1165" s="39"/>
      <c r="BB1165" s="39"/>
      <c r="BC1165" s="39"/>
      <c r="BD1165" s="39"/>
      <c r="BE1165" s="39"/>
      <c r="BF1165" s="39"/>
      <c r="BG1165" s="39"/>
      <c r="BH1165" s="39"/>
      <c r="BI1165" s="39"/>
      <c r="BJ1165" s="39"/>
      <c r="BK1165" s="39"/>
      <c r="BL1165" s="39"/>
      <c r="BM1165" s="39"/>
      <c r="BN1165" s="39"/>
      <c r="BO1165" s="39"/>
      <c r="BP1165" s="39"/>
      <c r="BQ1165" s="39"/>
      <c r="BR1165" s="39"/>
      <c r="BS1165" s="39"/>
      <c r="BT1165" s="39"/>
      <c r="BU1165" s="39"/>
      <c r="BV1165" s="39"/>
      <c r="BW1165" s="39"/>
      <c r="BX1165" s="39"/>
      <c r="BY1165" s="39"/>
      <c r="BZ1165" s="39"/>
      <c r="CA1165" s="39"/>
      <c r="CB1165" s="39"/>
      <c r="CC1165" s="39"/>
      <c r="CD1165" s="39"/>
      <c r="CE1165" s="39"/>
      <c r="CF1165" s="39"/>
      <c r="CG1165" s="39"/>
      <c r="CH1165" s="39"/>
      <c r="CI1165" s="39"/>
      <c r="CJ1165" s="39"/>
      <c r="CK1165" s="39"/>
      <c r="CL1165" s="39"/>
      <c r="CM1165" s="39"/>
      <c r="CN1165" s="39"/>
      <c r="CO1165" s="39"/>
      <c r="CP1165" s="39"/>
      <c r="CQ1165" s="39"/>
      <c r="CR1165" s="39"/>
      <c r="CS1165" s="39"/>
      <c r="CT1165" s="39"/>
      <c r="CU1165" s="39"/>
      <c r="CV1165" s="39"/>
      <c r="CW1165" s="39"/>
      <c r="CX1165" s="39"/>
      <c r="CY1165" s="39"/>
      <c r="CZ1165" s="39"/>
      <c r="DA1165" s="39"/>
      <c r="DB1165" s="39"/>
      <c r="DC1165" s="39"/>
      <c r="DD1165" s="39"/>
      <c r="DE1165" s="39"/>
      <c r="DF1165" s="39"/>
      <c r="DG1165" s="39"/>
      <c r="DH1165" s="39"/>
      <c r="DI1165" s="39"/>
      <c r="DJ1165" s="39"/>
      <c r="DK1165" s="39"/>
      <c r="DL1165" s="39"/>
      <c r="DM1165" s="39"/>
      <c r="DN1165" s="39"/>
      <c r="DO1165" s="39"/>
      <c r="DP1165" s="39"/>
      <c r="DQ1165" s="39"/>
      <c r="DR1165" s="39"/>
      <c r="DS1165" s="39"/>
      <c r="DT1165" s="39"/>
      <c r="DU1165" s="39"/>
      <c r="DV1165" s="39"/>
      <c r="DW1165" s="39"/>
      <c r="DX1165" s="39"/>
      <c r="DY1165" s="39"/>
      <c r="DZ1165" s="39"/>
      <c r="EA1165" s="39"/>
      <c r="EB1165" s="39"/>
      <c r="EC1165" s="39"/>
      <c r="ED1165" s="39"/>
      <c r="EE1165" s="39"/>
      <c r="EF1165" s="39"/>
      <c r="EG1165" s="39"/>
      <c r="EH1165" s="39"/>
      <c r="EI1165" s="39"/>
      <c r="EJ1165" s="39"/>
      <c r="EK1165" s="39"/>
      <c r="EL1165" s="39"/>
      <c r="EM1165" s="39"/>
      <c r="EN1165" s="39"/>
      <c r="EO1165" s="39"/>
      <c r="EP1165" s="39"/>
      <c r="EQ1165" s="39"/>
      <c r="ER1165" s="39"/>
      <c r="ES1165" s="39"/>
      <c r="ET1165" s="39"/>
      <c r="EU1165" s="39"/>
      <c r="EV1165" s="39"/>
      <c r="EW1165" s="39"/>
      <c r="EX1165" s="39"/>
      <c r="EY1165" s="39"/>
      <c r="EZ1165" s="39"/>
      <c r="FA1165" s="39"/>
      <c r="FB1165" s="39"/>
      <c r="FC1165" s="39"/>
      <c r="FD1165" s="39"/>
      <c r="FE1165" s="39"/>
      <c r="FF1165" s="39"/>
      <c r="FG1165" s="39"/>
      <c r="FH1165" s="39"/>
      <c r="FI1165" s="39"/>
      <c r="FJ1165" s="39"/>
      <c r="FK1165" s="39"/>
      <c r="FL1165" s="39"/>
      <c r="FM1165" s="39"/>
      <c r="FN1165" s="39"/>
      <c r="FO1165" s="39"/>
      <c r="FP1165" s="39"/>
      <c r="FQ1165" s="39"/>
      <c r="FR1165" s="39"/>
      <c r="FS1165" s="39"/>
      <c r="FT1165" s="39"/>
      <c r="FU1165" s="39"/>
      <c r="FV1165" s="39"/>
      <c r="FW1165" s="39"/>
      <c r="FX1165" s="39"/>
      <c r="FY1165" s="39"/>
      <c r="FZ1165" s="39"/>
      <c r="GA1165" s="39"/>
      <c r="GB1165" s="39"/>
      <c r="GC1165" s="39"/>
      <c r="GD1165" s="39"/>
      <c r="GE1165" s="39"/>
      <c r="GF1165" s="39"/>
      <c r="GG1165" s="39"/>
      <c r="GH1165" s="39"/>
      <c r="GI1165" s="39"/>
      <c r="GJ1165" s="39"/>
      <c r="GK1165" s="39"/>
      <c r="GL1165" s="39"/>
      <c r="GM1165" s="39"/>
      <c r="GN1165" s="39"/>
      <c r="GO1165" s="39"/>
      <c r="GP1165" s="39"/>
      <c r="GQ1165" s="39"/>
      <c r="GR1165" s="39"/>
      <c r="GS1165" s="39"/>
      <c r="GT1165" s="39"/>
      <c r="GU1165" s="39"/>
      <c r="GV1165" s="39"/>
      <c r="GW1165" s="39"/>
      <c r="GX1165" s="39"/>
      <c r="GY1165" s="39"/>
      <c r="GZ1165" s="39"/>
      <c r="HA1165" s="39"/>
      <c r="HB1165" s="39"/>
      <c r="HC1165" s="39"/>
      <c r="HD1165" s="39"/>
      <c r="HE1165" s="39"/>
      <c r="HF1165" s="39"/>
      <c r="HG1165" s="39"/>
      <c r="HH1165" s="39"/>
      <c r="HI1165" s="39"/>
      <c r="HJ1165" s="39"/>
      <c r="HK1165" s="39"/>
      <c r="HL1165" s="39"/>
      <c r="HM1165" s="39"/>
      <c r="HN1165" s="39"/>
      <c r="HO1165" s="39"/>
      <c r="HP1165" s="39"/>
      <c r="HQ1165" s="39"/>
      <c r="HR1165" s="39"/>
      <c r="HS1165" s="39"/>
      <c r="HT1165" s="39"/>
      <c r="HU1165" s="39"/>
      <c r="HV1165" s="39"/>
      <c r="HW1165" s="39"/>
      <c r="HX1165" s="39"/>
      <c r="HY1165" s="39"/>
      <c r="HZ1165" s="39"/>
      <c r="IA1165" s="39"/>
      <c r="IB1165" s="44"/>
      <c r="IC1165" s="40"/>
      <c r="ID1165" s="40"/>
      <c r="IE1165" s="40"/>
      <c r="IF1165" s="40"/>
      <c r="IG1165" s="40"/>
      <c r="IH1165" s="40"/>
      <c r="II1165" s="40"/>
      <c r="IJ1165" s="40"/>
      <c r="IK1165" s="40"/>
      <c r="IL1165" s="40"/>
      <c r="IM1165" s="40"/>
      <c r="IN1165" s="40"/>
      <c r="IO1165" s="40"/>
      <c r="IP1165" s="40"/>
      <c r="IQ1165" s="40"/>
      <c r="IR1165" s="40"/>
      <c r="IS1165" s="40"/>
      <c r="IT1165" s="40"/>
      <c r="IU1165" s="40"/>
      <c r="IV1165" s="40"/>
    </row>
    <row r="1166" spans="2:256" s="33" customFormat="1" ht="47.25" x14ac:dyDescent="0.25">
      <c r="B1166" s="177"/>
      <c r="C1166" s="94">
        <v>530</v>
      </c>
      <c r="D1166" s="80" t="s">
        <v>3318</v>
      </c>
      <c r="E1166" s="42" t="s">
        <v>1757</v>
      </c>
      <c r="F1166" s="45" t="s">
        <v>1548</v>
      </c>
      <c r="G1166" s="80" t="s">
        <v>4102</v>
      </c>
      <c r="H1166" s="80" t="s">
        <v>4103</v>
      </c>
      <c r="I1166" s="145">
        <v>158500</v>
      </c>
      <c r="J1166" s="38"/>
      <c r="K1166" s="35" t="s">
        <v>3659</v>
      </c>
      <c r="L1166" s="39"/>
      <c r="M1166" s="39"/>
      <c r="N1166" s="39"/>
      <c r="O1166" s="39"/>
      <c r="P1166" s="39"/>
      <c r="Q1166" s="39"/>
      <c r="R1166" s="39"/>
      <c r="S1166" s="39"/>
      <c r="T1166" s="39"/>
      <c r="U1166" s="39"/>
      <c r="V1166" s="39"/>
      <c r="W1166" s="39"/>
      <c r="X1166" s="39"/>
      <c r="Y1166" s="39"/>
      <c r="Z1166" s="39"/>
      <c r="AA1166" s="39"/>
      <c r="AB1166" s="39"/>
      <c r="AC1166" s="39"/>
      <c r="AD1166" s="39"/>
      <c r="AE1166" s="39"/>
      <c r="AF1166" s="39"/>
      <c r="AG1166" s="39"/>
      <c r="AH1166" s="39"/>
      <c r="AI1166" s="39"/>
      <c r="AJ1166" s="39"/>
      <c r="AK1166" s="39"/>
      <c r="AL1166" s="39"/>
      <c r="AM1166" s="39"/>
      <c r="AN1166" s="39"/>
      <c r="AO1166" s="39"/>
      <c r="AP1166" s="39"/>
      <c r="AQ1166" s="39"/>
      <c r="AR1166" s="39"/>
      <c r="AS1166" s="39"/>
      <c r="AT1166" s="39"/>
      <c r="AU1166" s="39"/>
      <c r="AV1166" s="39"/>
      <c r="AW1166" s="39"/>
      <c r="AX1166" s="39"/>
      <c r="AY1166" s="39"/>
      <c r="AZ1166" s="39"/>
      <c r="BA1166" s="39"/>
      <c r="BB1166" s="39"/>
      <c r="BC1166" s="39"/>
      <c r="BD1166" s="39"/>
      <c r="BE1166" s="39"/>
      <c r="BF1166" s="39"/>
      <c r="BG1166" s="39"/>
      <c r="BH1166" s="39"/>
      <c r="BI1166" s="39"/>
      <c r="BJ1166" s="39"/>
      <c r="BK1166" s="39"/>
      <c r="BL1166" s="39"/>
      <c r="BM1166" s="39"/>
      <c r="BN1166" s="39"/>
      <c r="BO1166" s="39"/>
      <c r="BP1166" s="39"/>
      <c r="BQ1166" s="39"/>
      <c r="BR1166" s="39"/>
      <c r="BS1166" s="39"/>
      <c r="BT1166" s="39"/>
      <c r="BU1166" s="39"/>
      <c r="BV1166" s="39"/>
      <c r="BW1166" s="39"/>
      <c r="BX1166" s="39"/>
      <c r="BY1166" s="39"/>
      <c r="BZ1166" s="39"/>
      <c r="CA1166" s="39"/>
      <c r="CB1166" s="39"/>
      <c r="CC1166" s="39"/>
      <c r="CD1166" s="39"/>
      <c r="CE1166" s="39"/>
      <c r="CF1166" s="39"/>
      <c r="CG1166" s="39"/>
      <c r="CH1166" s="39"/>
      <c r="CI1166" s="39"/>
      <c r="CJ1166" s="39"/>
      <c r="CK1166" s="39"/>
      <c r="CL1166" s="39"/>
      <c r="CM1166" s="39"/>
      <c r="CN1166" s="39"/>
      <c r="CO1166" s="39"/>
      <c r="CP1166" s="39"/>
      <c r="CQ1166" s="39"/>
      <c r="CR1166" s="39"/>
      <c r="CS1166" s="39"/>
      <c r="CT1166" s="39"/>
      <c r="CU1166" s="39"/>
      <c r="CV1166" s="39"/>
      <c r="CW1166" s="39"/>
      <c r="CX1166" s="39"/>
      <c r="CY1166" s="39"/>
      <c r="CZ1166" s="39"/>
      <c r="DA1166" s="39"/>
      <c r="DB1166" s="39"/>
      <c r="DC1166" s="39"/>
      <c r="DD1166" s="39"/>
      <c r="DE1166" s="39"/>
      <c r="DF1166" s="39"/>
      <c r="DG1166" s="39"/>
      <c r="DH1166" s="39"/>
      <c r="DI1166" s="39"/>
      <c r="DJ1166" s="39"/>
      <c r="DK1166" s="39"/>
      <c r="DL1166" s="39"/>
      <c r="DM1166" s="39"/>
      <c r="DN1166" s="39"/>
      <c r="DO1166" s="39"/>
      <c r="DP1166" s="39"/>
      <c r="DQ1166" s="39"/>
      <c r="DR1166" s="39"/>
      <c r="DS1166" s="39"/>
      <c r="DT1166" s="39"/>
      <c r="DU1166" s="39"/>
      <c r="DV1166" s="39"/>
      <c r="DW1166" s="39"/>
      <c r="DX1166" s="39"/>
      <c r="DY1166" s="39"/>
      <c r="DZ1166" s="39"/>
      <c r="EA1166" s="39"/>
      <c r="EB1166" s="39"/>
      <c r="EC1166" s="39"/>
      <c r="ED1166" s="39"/>
      <c r="EE1166" s="39"/>
      <c r="EF1166" s="39"/>
      <c r="EG1166" s="39"/>
      <c r="EH1166" s="39"/>
      <c r="EI1166" s="39"/>
      <c r="EJ1166" s="39"/>
      <c r="EK1166" s="39"/>
      <c r="EL1166" s="39"/>
      <c r="EM1166" s="39"/>
      <c r="EN1166" s="39"/>
      <c r="EO1166" s="39"/>
      <c r="EP1166" s="39"/>
      <c r="EQ1166" s="39"/>
      <c r="ER1166" s="39"/>
      <c r="ES1166" s="39"/>
      <c r="ET1166" s="39"/>
      <c r="EU1166" s="39"/>
      <c r="EV1166" s="39"/>
      <c r="EW1166" s="39"/>
      <c r="EX1166" s="39"/>
      <c r="EY1166" s="39"/>
      <c r="EZ1166" s="39"/>
      <c r="FA1166" s="39"/>
      <c r="FB1166" s="39"/>
      <c r="FC1166" s="39"/>
      <c r="FD1166" s="39"/>
      <c r="FE1166" s="39"/>
      <c r="FF1166" s="39"/>
      <c r="FG1166" s="39"/>
      <c r="FH1166" s="39"/>
      <c r="FI1166" s="39"/>
      <c r="FJ1166" s="39"/>
      <c r="FK1166" s="39"/>
      <c r="FL1166" s="39"/>
      <c r="FM1166" s="39"/>
      <c r="FN1166" s="39"/>
      <c r="FO1166" s="39"/>
      <c r="FP1166" s="39"/>
      <c r="FQ1166" s="39"/>
      <c r="FR1166" s="39"/>
      <c r="FS1166" s="39"/>
      <c r="FT1166" s="39"/>
      <c r="FU1166" s="39"/>
      <c r="FV1166" s="39"/>
      <c r="FW1166" s="39"/>
      <c r="FX1166" s="39"/>
      <c r="FY1166" s="39"/>
      <c r="FZ1166" s="39"/>
      <c r="GA1166" s="39"/>
      <c r="GB1166" s="39"/>
      <c r="GC1166" s="39"/>
      <c r="GD1166" s="39"/>
      <c r="GE1166" s="39"/>
      <c r="GF1166" s="39"/>
      <c r="GG1166" s="39"/>
      <c r="GH1166" s="39"/>
      <c r="GI1166" s="39"/>
      <c r="GJ1166" s="39"/>
      <c r="GK1166" s="39"/>
      <c r="GL1166" s="39"/>
      <c r="GM1166" s="39"/>
      <c r="GN1166" s="39"/>
      <c r="GO1166" s="39"/>
      <c r="GP1166" s="39"/>
      <c r="GQ1166" s="39"/>
      <c r="GR1166" s="39"/>
      <c r="GS1166" s="39"/>
      <c r="GT1166" s="39"/>
      <c r="GU1166" s="39"/>
      <c r="GV1166" s="39"/>
      <c r="GW1166" s="39"/>
      <c r="GX1166" s="39"/>
      <c r="GY1166" s="39"/>
      <c r="GZ1166" s="39"/>
      <c r="HA1166" s="39"/>
      <c r="HB1166" s="39"/>
      <c r="HC1166" s="39"/>
      <c r="HD1166" s="39"/>
      <c r="HE1166" s="39"/>
      <c r="HF1166" s="39"/>
      <c r="HG1166" s="39"/>
      <c r="HH1166" s="39"/>
      <c r="HI1166" s="39"/>
      <c r="HJ1166" s="39"/>
      <c r="HK1166" s="39"/>
      <c r="HL1166" s="39"/>
      <c r="HM1166" s="39"/>
      <c r="HN1166" s="39"/>
      <c r="HO1166" s="39"/>
      <c r="HP1166" s="39"/>
      <c r="HQ1166" s="39"/>
      <c r="HR1166" s="39"/>
      <c r="HS1166" s="39"/>
      <c r="HT1166" s="39"/>
      <c r="HU1166" s="39"/>
      <c r="HV1166" s="39"/>
      <c r="HW1166" s="39"/>
      <c r="HX1166" s="39"/>
      <c r="HY1166" s="39"/>
      <c r="HZ1166" s="39"/>
      <c r="IA1166" s="39"/>
      <c r="IB1166" s="44"/>
      <c r="IC1166" s="40"/>
      <c r="ID1166" s="40"/>
      <c r="IE1166" s="40"/>
      <c r="IF1166" s="40"/>
      <c r="IG1166" s="40"/>
      <c r="IH1166" s="40"/>
      <c r="II1166" s="40"/>
      <c r="IJ1166" s="40"/>
      <c r="IK1166" s="40"/>
      <c r="IL1166" s="40"/>
      <c r="IM1166" s="40"/>
      <c r="IN1166" s="40"/>
      <c r="IO1166" s="40"/>
      <c r="IP1166" s="40"/>
      <c r="IQ1166" s="40"/>
      <c r="IR1166" s="40"/>
      <c r="IS1166" s="40"/>
      <c r="IT1166" s="40"/>
      <c r="IU1166" s="40"/>
      <c r="IV1166" s="40"/>
    </row>
    <row r="1167" spans="2:256" s="33" customFormat="1" ht="31.5" x14ac:dyDescent="0.25">
      <c r="B1167" s="177"/>
      <c r="C1167" s="94">
        <v>531</v>
      </c>
      <c r="D1167" s="80" t="s">
        <v>3319</v>
      </c>
      <c r="E1167" s="42" t="s">
        <v>1757</v>
      </c>
      <c r="F1167" s="45" t="s">
        <v>1549</v>
      </c>
      <c r="G1167" s="80" t="s">
        <v>4104</v>
      </c>
      <c r="H1167" s="109">
        <v>42043</v>
      </c>
      <c r="I1167" s="145">
        <v>62700</v>
      </c>
      <c r="J1167" s="38"/>
      <c r="K1167" s="35" t="s">
        <v>3660</v>
      </c>
      <c r="L1167" s="39"/>
      <c r="M1167" s="39"/>
      <c r="N1167" s="39"/>
      <c r="O1167" s="39"/>
      <c r="P1167" s="39"/>
      <c r="Q1167" s="39"/>
      <c r="R1167" s="39"/>
      <c r="S1167" s="39"/>
      <c r="T1167" s="39"/>
      <c r="U1167" s="39"/>
      <c r="V1167" s="39"/>
      <c r="W1167" s="39"/>
      <c r="X1167" s="39"/>
      <c r="Y1167" s="39"/>
      <c r="Z1167" s="39"/>
      <c r="AA1167" s="39"/>
      <c r="AB1167" s="39"/>
      <c r="AC1167" s="39"/>
      <c r="AD1167" s="39"/>
      <c r="AE1167" s="39"/>
      <c r="AF1167" s="39"/>
      <c r="AG1167" s="39"/>
      <c r="AH1167" s="39"/>
      <c r="AI1167" s="39"/>
      <c r="AJ1167" s="39"/>
      <c r="AK1167" s="39"/>
      <c r="AL1167" s="39"/>
      <c r="AM1167" s="39"/>
      <c r="AN1167" s="39"/>
      <c r="AO1167" s="39"/>
      <c r="AP1167" s="39"/>
      <c r="AQ1167" s="39"/>
      <c r="AR1167" s="39"/>
      <c r="AS1167" s="39"/>
      <c r="AT1167" s="39"/>
      <c r="AU1167" s="39"/>
      <c r="AV1167" s="39"/>
      <c r="AW1167" s="39"/>
      <c r="AX1167" s="39"/>
      <c r="AY1167" s="39"/>
      <c r="AZ1167" s="39"/>
      <c r="BA1167" s="39"/>
      <c r="BB1167" s="39"/>
      <c r="BC1167" s="39"/>
      <c r="BD1167" s="39"/>
      <c r="BE1167" s="39"/>
      <c r="BF1167" s="39"/>
      <c r="BG1167" s="39"/>
      <c r="BH1167" s="39"/>
      <c r="BI1167" s="39"/>
      <c r="BJ1167" s="39"/>
      <c r="BK1167" s="39"/>
      <c r="BL1167" s="39"/>
      <c r="BM1167" s="39"/>
      <c r="BN1167" s="39"/>
      <c r="BO1167" s="39"/>
      <c r="BP1167" s="39"/>
      <c r="BQ1167" s="39"/>
      <c r="BR1167" s="39"/>
      <c r="BS1167" s="39"/>
      <c r="BT1167" s="39"/>
      <c r="BU1167" s="39"/>
      <c r="BV1167" s="39"/>
      <c r="BW1167" s="39"/>
      <c r="BX1167" s="39"/>
      <c r="BY1167" s="39"/>
      <c r="BZ1167" s="39"/>
      <c r="CA1167" s="39"/>
      <c r="CB1167" s="39"/>
      <c r="CC1167" s="39"/>
      <c r="CD1167" s="39"/>
      <c r="CE1167" s="39"/>
      <c r="CF1167" s="39"/>
      <c r="CG1167" s="39"/>
      <c r="CH1167" s="39"/>
      <c r="CI1167" s="39"/>
      <c r="CJ1167" s="39"/>
      <c r="CK1167" s="39"/>
      <c r="CL1167" s="39"/>
      <c r="CM1167" s="39"/>
      <c r="CN1167" s="39"/>
      <c r="CO1167" s="39"/>
      <c r="CP1167" s="39"/>
      <c r="CQ1167" s="39"/>
      <c r="CR1167" s="39"/>
      <c r="CS1167" s="39"/>
      <c r="CT1167" s="39"/>
      <c r="CU1167" s="39"/>
      <c r="CV1167" s="39"/>
      <c r="CW1167" s="39"/>
      <c r="CX1167" s="39"/>
      <c r="CY1167" s="39"/>
      <c r="CZ1167" s="39"/>
      <c r="DA1167" s="39"/>
      <c r="DB1167" s="39"/>
      <c r="DC1167" s="39"/>
      <c r="DD1167" s="39"/>
      <c r="DE1167" s="39"/>
      <c r="DF1167" s="39"/>
      <c r="DG1167" s="39"/>
      <c r="DH1167" s="39"/>
      <c r="DI1167" s="39"/>
      <c r="DJ1167" s="39"/>
      <c r="DK1167" s="39"/>
      <c r="DL1167" s="39"/>
      <c r="DM1167" s="39"/>
      <c r="DN1167" s="39"/>
      <c r="DO1167" s="39"/>
      <c r="DP1167" s="39"/>
      <c r="DQ1167" s="39"/>
      <c r="DR1167" s="39"/>
      <c r="DS1167" s="39"/>
      <c r="DT1167" s="39"/>
      <c r="DU1167" s="39"/>
      <c r="DV1167" s="39"/>
      <c r="DW1167" s="39"/>
      <c r="DX1167" s="39"/>
      <c r="DY1167" s="39"/>
      <c r="DZ1167" s="39"/>
      <c r="EA1167" s="39"/>
      <c r="EB1167" s="39"/>
      <c r="EC1167" s="39"/>
      <c r="ED1167" s="39"/>
      <c r="EE1167" s="39"/>
      <c r="EF1167" s="39"/>
      <c r="EG1167" s="39"/>
      <c r="EH1167" s="39"/>
      <c r="EI1167" s="39"/>
      <c r="EJ1167" s="39"/>
      <c r="EK1167" s="39"/>
      <c r="EL1167" s="39"/>
      <c r="EM1167" s="39"/>
      <c r="EN1167" s="39"/>
      <c r="EO1167" s="39"/>
      <c r="EP1167" s="39"/>
      <c r="EQ1167" s="39"/>
      <c r="ER1167" s="39"/>
      <c r="ES1167" s="39"/>
      <c r="ET1167" s="39"/>
      <c r="EU1167" s="39"/>
      <c r="EV1167" s="39"/>
      <c r="EW1167" s="39"/>
      <c r="EX1167" s="39"/>
      <c r="EY1167" s="39"/>
      <c r="EZ1167" s="39"/>
      <c r="FA1167" s="39"/>
      <c r="FB1167" s="39"/>
      <c r="FC1167" s="39"/>
      <c r="FD1167" s="39"/>
      <c r="FE1167" s="39"/>
      <c r="FF1167" s="39"/>
      <c r="FG1167" s="39"/>
      <c r="FH1167" s="39"/>
      <c r="FI1167" s="39"/>
      <c r="FJ1167" s="39"/>
      <c r="FK1167" s="39"/>
      <c r="FL1167" s="39"/>
      <c r="FM1167" s="39"/>
      <c r="FN1167" s="39"/>
      <c r="FO1167" s="39"/>
      <c r="FP1167" s="39"/>
      <c r="FQ1167" s="39"/>
      <c r="FR1167" s="39"/>
      <c r="FS1167" s="39"/>
      <c r="FT1167" s="39"/>
      <c r="FU1167" s="39"/>
      <c r="FV1167" s="39"/>
      <c r="FW1167" s="39"/>
      <c r="FX1167" s="39"/>
      <c r="FY1167" s="39"/>
      <c r="FZ1167" s="39"/>
      <c r="GA1167" s="39"/>
      <c r="GB1167" s="39"/>
      <c r="GC1167" s="39"/>
      <c r="GD1167" s="39"/>
      <c r="GE1167" s="39"/>
      <c r="GF1167" s="39"/>
      <c r="GG1167" s="39"/>
      <c r="GH1167" s="39"/>
      <c r="GI1167" s="39"/>
      <c r="GJ1167" s="39"/>
      <c r="GK1167" s="39"/>
      <c r="GL1167" s="39"/>
      <c r="GM1167" s="39"/>
      <c r="GN1167" s="39"/>
      <c r="GO1167" s="39"/>
      <c r="GP1167" s="39"/>
      <c r="GQ1167" s="39"/>
      <c r="GR1167" s="39"/>
      <c r="GS1167" s="39"/>
      <c r="GT1167" s="39"/>
      <c r="GU1167" s="39"/>
      <c r="GV1167" s="39"/>
      <c r="GW1167" s="39"/>
      <c r="GX1167" s="39"/>
      <c r="GY1167" s="39"/>
      <c r="GZ1167" s="39"/>
      <c r="HA1167" s="39"/>
      <c r="HB1167" s="39"/>
      <c r="HC1167" s="39"/>
      <c r="HD1167" s="39"/>
      <c r="HE1167" s="39"/>
      <c r="HF1167" s="39"/>
      <c r="HG1167" s="39"/>
      <c r="HH1167" s="39"/>
      <c r="HI1167" s="39"/>
      <c r="HJ1167" s="39"/>
      <c r="HK1167" s="39"/>
      <c r="HL1167" s="39"/>
      <c r="HM1167" s="39"/>
      <c r="HN1167" s="39"/>
      <c r="HO1167" s="39"/>
      <c r="HP1167" s="39"/>
      <c r="HQ1167" s="39"/>
      <c r="HR1167" s="39"/>
      <c r="HS1167" s="39"/>
      <c r="HT1167" s="39"/>
      <c r="HU1167" s="39"/>
      <c r="HV1167" s="39"/>
      <c r="HW1167" s="39"/>
      <c r="HX1167" s="39"/>
      <c r="HY1167" s="39"/>
      <c r="HZ1167" s="39"/>
      <c r="IA1167" s="39"/>
      <c r="IB1167" s="44"/>
      <c r="IC1167" s="40"/>
      <c r="ID1167" s="40"/>
      <c r="IE1167" s="40"/>
      <c r="IF1167" s="40"/>
      <c r="IG1167" s="40"/>
      <c r="IH1167" s="40"/>
      <c r="II1167" s="40"/>
      <c r="IJ1167" s="40"/>
      <c r="IK1167" s="40"/>
      <c r="IL1167" s="40"/>
      <c r="IM1167" s="40"/>
      <c r="IN1167" s="40"/>
      <c r="IO1167" s="40"/>
      <c r="IP1167" s="40"/>
      <c r="IQ1167" s="40"/>
      <c r="IR1167" s="40"/>
      <c r="IS1167" s="40"/>
      <c r="IT1167" s="40"/>
      <c r="IU1167" s="40"/>
      <c r="IV1167" s="40"/>
    </row>
    <row r="1168" spans="2:256" s="33" customFormat="1" ht="47.25" x14ac:dyDescent="0.25">
      <c r="B1168" s="177"/>
      <c r="C1168" s="94">
        <v>532</v>
      </c>
      <c r="D1168" s="80" t="s">
        <v>3320</v>
      </c>
      <c r="E1168" s="42" t="s">
        <v>1757</v>
      </c>
      <c r="F1168" s="45" t="s">
        <v>1550</v>
      </c>
      <c r="G1168" s="80" t="s">
        <v>4105</v>
      </c>
      <c r="H1168" s="80" t="s">
        <v>4106</v>
      </c>
      <c r="I1168" s="145">
        <f>231250-26100</f>
        <v>205150</v>
      </c>
      <c r="J1168" s="38"/>
      <c r="K1168" s="35" t="s">
        <v>3661</v>
      </c>
      <c r="L1168" s="39"/>
      <c r="M1168" s="39"/>
      <c r="N1168" s="39"/>
      <c r="O1168" s="39"/>
      <c r="P1168" s="39"/>
      <c r="Q1168" s="39"/>
      <c r="R1168" s="39"/>
      <c r="S1168" s="39"/>
      <c r="T1168" s="39"/>
      <c r="U1168" s="39"/>
      <c r="V1168" s="39"/>
      <c r="W1168" s="39"/>
      <c r="X1168" s="39"/>
      <c r="Y1168" s="39"/>
      <c r="Z1168" s="39"/>
      <c r="AA1168" s="39"/>
      <c r="AB1168" s="39"/>
      <c r="AC1168" s="39"/>
      <c r="AD1168" s="39"/>
      <c r="AE1168" s="39"/>
      <c r="AF1168" s="39"/>
      <c r="AG1168" s="39"/>
      <c r="AH1168" s="39"/>
      <c r="AI1168" s="39"/>
      <c r="AJ1168" s="39"/>
      <c r="AK1168" s="39"/>
      <c r="AL1168" s="39"/>
      <c r="AM1168" s="39"/>
      <c r="AN1168" s="39"/>
      <c r="AO1168" s="39"/>
      <c r="AP1168" s="39"/>
      <c r="AQ1168" s="39"/>
      <c r="AR1168" s="39"/>
      <c r="AS1168" s="39"/>
      <c r="AT1168" s="39"/>
      <c r="AU1168" s="39"/>
      <c r="AV1168" s="39"/>
      <c r="AW1168" s="39"/>
      <c r="AX1168" s="39"/>
      <c r="AY1168" s="39"/>
      <c r="AZ1168" s="39"/>
      <c r="BA1168" s="39"/>
      <c r="BB1168" s="39"/>
      <c r="BC1168" s="39"/>
      <c r="BD1168" s="39"/>
      <c r="BE1168" s="39"/>
      <c r="BF1168" s="39"/>
      <c r="BG1168" s="39"/>
      <c r="BH1168" s="39"/>
      <c r="BI1168" s="39"/>
      <c r="BJ1168" s="39"/>
      <c r="BK1168" s="39"/>
      <c r="BL1168" s="39"/>
      <c r="BM1168" s="39"/>
      <c r="BN1168" s="39"/>
      <c r="BO1168" s="39"/>
      <c r="BP1168" s="39"/>
      <c r="BQ1168" s="39"/>
      <c r="BR1168" s="39"/>
      <c r="BS1168" s="39"/>
      <c r="BT1168" s="39"/>
      <c r="BU1168" s="39"/>
      <c r="BV1168" s="39"/>
      <c r="BW1168" s="39"/>
      <c r="BX1168" s="39"/>
      <c r="BY1168" s="39"/>
      <c r="BZ1168" s="39"/>
      <c r="CA1168" s="39"/>
      <c r="CB1168" s="39"/>
      <c r="CC1168" s="39"/>
      <c r="CD1168" s="39"/>
      <c r="CE1168" s="39"/>
      <c r="CF1168" s="39"/>
      <c r="CG1168" s="39"/>
      <c r="CH1168" s="39"/>
      <c r="CI1168" s="39"/>
      <c r="CJ1168" s="39"/>
      <c r="CK1168" s="39"/>
      <c r="CL1168" s="39"/>
      <c r="CM1168" s="39"/>
      <c r="CN1168" s="39"/>
      <c r="CO1168" s="39"/>
      <c r="CP1168" s="39"/>
      <c r="CQ1168" s="39"/>
      <c r="CR1168" s="39"/>
      <c r="CS1168" s="39"/>
      <c r="CT1168" s="39"/>
      <c r="CU1168" s="39"/>
      <c r="CV1168" s="39"/>
      <c r="CW1168" s="39"/>
      <c r="CX1168" s="39"/>
      <c r="CY1168" s="39"/>
      <c r="CZ1168" s="39"/>
      <c r="DA1168" s="39"/>
      <c r="DB1168" s="39"/>
      <c r="DC1168" s="39"/>
      <c r="DD1168" s="39"/>
      <c r="DE1168" s="39"/>
      <c r="DF1168" s="39"/>
      <c r="DG1168" s="39"/>
      <c r="DH1168" s="39"/>
      <c r="DI1168" s="39"/>
      <c r="DJ1168" s="39"/>
      <c r="DK1168" s="39"/>
      <c r="DL1168" s="39"/>
      <c r="DM1168" s="39"/>
      <c r="DN1168" s="39"/>
      <c r="DO1168" s="39"/>
      <c r="DP1168" s="39"/>
      <c r="DQ1168" s="39"/>
      <c r="DR1168" s="39"/>
      <c r="DS1168" s="39"/>
      <c r="DT1168" s="39"/>
      <c r="DU1168" s="39"/>
      <c r="DV1168" s="39"/>
      <c r="DW1168" s="39"/>
      <c r="DX1168" s="39"/>
      <c r="DY1168" s="39"/>
      <c r="DZ1168" s="39"/>
      <c r="EA1168" s="39"/>
      <c r="EB1168" s="39"/>
      <c r="EC1168" s="39"/>
      <c r="ED1168" s="39"/>
      <c r="EE1168" s="39"/>
      <c r="EF1168" s="39"/>
      <c r="EG1168" s="39"/>
      <c r="EH1168" s="39"/>
      <c r="EI1168" s="39"/>
      <c r="EJ1168" s="39"/>
      <c r="EK1168" s="39"/>
      <c r="EL1168" s="39"/>
      <c r="EM1168" s="39"/>
      <c r="EN1168" s="39"/>
      <c r="EO1168" s="39"/>
      <c r="EP1168" s="39"/>
      <c r="EQ1168" s="39"/>
      <c r="ER1168" s="39"/>
      <c r="ES1168" s="39"/>
      <c r="ET1168" s="39"/>
      <c r="EU1168" s="39"/>
      <c r="EV1168" s="39"/>
      <c r="EW1168" s="39"/>
      <c r="EX1168" s="39"/>
      <c r="EY1168" s="39"/>
      <c r="EZ1168" s="39"/>
      <c r="FA1168" s="39"/>
      <c r="FB1168" s="39"/>
      <c r="FC1168" s="39"/>
      <c r="FD1168" s="39"/>
      <c r="FE1168" s="39"/>
      <c r="FF1168" s="39"/>
      <c r="FG1168" s="39"/>
      <c r="FH1168" s="39"/>
      <c r="FI1168" s="39"/>
      <c r="FJ1168" s="39"/>
      <c r="FK1168" s="39"/>
      <c r="FL1168" s="39"/>
      <c r="FM1168" s="39"/>
      <c r="FN1168" s="39"/>
      <c r="FO1168" s="39"/>
      <c r="FP1168" s="39"/>
      <c r="FQ1168" s="39"/>
      <c r="FR1168" s="39"/>
      <c r="FS1168" s="39"/>
      <c r="FT1168" s="39"/>
      <c r="FU1168" s="39"/>
      <c r="FV1168" s="39"/>
      <c r="FW1168" s="39"/>
      <c r="FX1168" s="39"/>
      <c r="FY1168" s="39"/>
      <c r="FZ1168" s="39"/>
      <c r="GA1168" s="39"/>
      <c r="GB1168" s="39"/>
      <c r="GC1168" s="39"/>
      <c r="GD1168" s="39"/>
      <c r="GE1168" s="39"/>
      <c r="GF1168" s="39"/>
      <c r="GG1168" s="39"/>
      <c r="GH1168" s="39"/>
      <c r="GI1168" s="39"/>
      <c r="GJ1168" s="39"/>
      <c r="GK1168" s="39"/>
      <c r="GL1168" s="39"/>
      <c r="GM1168" s="39"/>
      <c r="GN1168" s="39"/>
      <c r="GO1168" s="39"/>
      <c r="GP1168" s="39"/>
      <c r="GQ1168" s="39"/>
      <c r="GR1168" s="39"/>
      <c r="GS1168" s="39"/>
      <c r="GT1168" s="39"/>
      <c r="GU1168" s="39"/>
      <c r="GV1168" s="39"/>
      <c r="GW1168" s="39"/>
      <c r="GX1168" s="39"/>
      <c r="GY1168" s="39"/>
      <c r="GZ1168" s="39"/>
      <c r="HA1168" s="39"/>
      <c r="HB1168" s="39"/>
      <c r="HC1168" s="39"/>
      <c r="HD1168" s="39"/>
      <c r="HE1168" s="39"/>
      <c r="HF1168" s="39"/>
      <c r="HG1168" s="39"/>
      <c r="HH1168" s="39"/>
      <c r="HI1168" s="39"/>
      <c r="HJ1168" s="39"/>
      <c r="HK1168" s="39"/>
      <c r="HL1168" s="39"/>
      <c r="HM1168" s="39"/>
      <c r="HN1168" s="39"/>
      <c r="HO1168" s="39"/>
      <c r="HP1168" s="39"/>
      <c r="HQ1168" s="39"/>
      <c r="HR1168" s="39"/>
      <c r="HS1168" s="39"/>
      <c r="HT1168" s="39"/>
      <c r="HU1168" s="39"/>
      <c r="HV1168" s="39"/>
      <c r="HW1168" s="39"/>
      <c r="HX1168" s="39"/>
      <c r="HY1168" s="39"/>
      <c r="HZ1168" s="39"/>
      <c r="IA1168" s="39"/>
      <c r="IB1168" s="44"/>
      <c r="IC1168" s="40"/>
      <c r="ID1168" s="40"/>
      <c r="IE1168" s="40"/>
      <c r="IF1168" s="40"/>
      <c r="IG1168" s="40"/>
      <c r="IH1168" s="40"/>
      <c r="II1168" s="40"/>
      <c r="IJ1168" s="40"/>
      <c r="IK1168" s="40"/>
      <c r="IL1168" s="40"/>
      <c r="IM1168" s="40"/>
      <c r="IN1168" s="40"/>
      <c r="IO1168" s="40"/>
      <c r="IP1168" s="40"/>
      <c r="IQ1168" s="40"/>
      <c r="IR1168" s="40"/>
      <c r="IS1168" s="40"/>
      <c r="IT1168" s="40"/>
      <c r="IU1168" s="40"/>
      <c r="IV1168" s="40"/>
    </row>
    <row r="1169" spans="2:256" s="33" customFormat="1" ht="47.25" x14ac:dyDescent="0.25">
      <c r="B1169" s="177"/>
      <c r="C1169" s="94">
        <v>533</v>
      </c>
      <c r="D1169" s="80" t="s">
        <v>3312</v>
      </c>
      <c r="E1169" s="42" t="s">
        <v>1757</v>
      </c>
      <c r="F1169" s="45" t="s">
        <v>1551</v>
      </c>
      <c r="G1169" s="80" t="s">
        <v>4107</v>
      </c>
      <c r="H1169" s="123">
        <v>42068</v>
      </c>
      <c r="I1169" s="145">
        <v>128800</v>
      </c>
      <c r="J1169" s="38"/>
      <c r="K1169" s="35" t="s">
        <v>2268</v>
      </c>
      <c r="L1169" s="39"/>
      <c r="M1169" s="39"/>
      <c r="N1169" s="39"/>
      <c r="O1169" s="39"/>
      <c r="P1169" s="39"/>
      <c r="Q1169" s="39"/>
      <c r="R1169" s="39"/>
      <c r="S1169" s="39"/>
      <c r="T1169" s="39"/>
      <c r="U1169" s="39"/>
      <c r="V1169" s="39"/>
      <c r="W1169" s="39"/>
      <c r="X1169" s="39"/>
      <c r="Y1169" s="39"/>
      <c r="Z1169" s="39"/>
      <c r="AA1169" s="39"/>
      <c r="AB1169" s="39"/>
      <c r="AC1169" s="39"/>
      <c r="AD1169" s="39"/>
      <c r="AE1169" s="39"/>
      <c r="AF1169" s="39"/>
      <c r="AG1169" s="39"/>
      <c r="AH1169" s="39"/>
      <c r="AI1169" s="39"/>
      <c r="AJ1169" s="39"/>
      <c r="AK1169" s="39"/>
      <c r="AL1169" s="39"/>
      <c r="AM1169" s="39"/>
      <c r="AN1169" s="39"/>
      <c r="AO1169" s="39"/>
      <c r="AP1169" s="39"/>
      <c r="AQ1169" s="39"/>
      <c r="AR1169" s="39"/>
      <c r="AS1169" s="39"/>
      <c r="AT1169" s="39"/>
      <c r="AU1169" s="39"/>
      <c r="AV1169" s="39"/>
      <c r="AW1169" s="39"/>
      <c r="AX1169" s="39"/>
      <c r="AY1169" s="39"/>
      <c r="AZ1169" s="39"/>
      <c r="BA1169" s="39"/>
      <c r="BB1169" s="39"/>
      <c r="BC1169" s="39"/>
      <c r="BD1169" s="39"/>
      <c r="BE1169" s="39"/>
      <c r="BF1169" s="39"/>
      <c r="BG1169" s="39"/>
      <c r="BH1169" s="39"/>
      <c r="BI1169" s="39"/>
      <c r="BJ1169" s="39"/>
      <c r="BK1169" s="39"/>
      <c r="BL1169" s="39"/>
      <c r="BM1169" s="39"/>
      <c r="BN1169" s="39"/>
      <c r="BO1169" s="39"/>
      <c r="BP1169" s="39"/>
      <c r="BQ1169" s="39"/>
      <c r="BR1169" s="39"/>
      <c r="BS1169" s="39"/>
      <c r="BT1169" s="39"/>
      <c r="BU1169" s="39"/>
      <c r="BV1169" s="39"/>
      <c r="BW1169" s="39"/>
      <c r="BX1169" s="39"/>
      <c r="BY1169" s="39"/>
      <c r="BZ1169" s="39"/>
      <c r="CA1169" s="39"/>
      <c r="CB1169" s="39"/>
      <c r="CC1169" s="39"/>
      <c r="CD1169" s="39"/>
      <c r="CE1169" s="39"/>
      <c r="CF1169" s="39"/>
      <c r="CG1169" s="39"/>
      <c r="CH1169" s="39"/>
      <c r="CI1169" s="39"/>
      <c r="CJ1169" s="39"/>
      <c r="CK1169" s="39"/>
      <c r="CL1169" s="39"/>
      <c r="CM1169" s="39"/>
      <c r="CN1169" s="39"/>
      <c r="CO1169" s="39"/>
      <c r="CP1169" s="39"/>
      <c r="CQ1169" s="39"/>
      <c r="CR1169" s="39"/>
      <c r="CS1169" s="39"/>
      <c r="CT1169" s="39"/>
      <c r="CU1169" s="39"/>
      <c r="CV1169" s="39"/>
      <c r="CW1169" s="39"/>
      <c r="CX1169" s="39"/>
      <c r="CY1169" s="39"/>
      <c r="CZ1169" s="39"/>
      <c r="DA1169" s="39"/>
      <c r="DB1169" s="39"/>
      <c r="DC1169" s="39"/>
      <c r="DD1169" s="39"/>
      <c r="DE1169" s="39"/>
      <c r="DF1169" s="39"/>
      <c r="DG1169" s="39"/>
      <c r="DH1169" s="39"/>
      <c r="DI1169" s="39"/>
      <c r="DJ1169" s="39"/>
      <c r="DK1169" s="39"/>
      <c r="DL1169" s="39"/>
      <c r="DM1169" s="39"/>
      <c r="DN1169" s="39"/>
      <c r="DO1169" s="39"/>
      <c r="DP1169" s="39"/>
      <c r="DQ1169" s="39"/>
      <c r="DR1169" s="39"/>
      <c r="DS1169" s="39"/>
      <c r="DT1169" s="39"/>
      <c r="DU1169" s="39"/>
      <c r="DV1169" s="39"/>
      <c r="DW1169" s="39"/>
      <c r="DX1169" s="39"/>
      <c r="DY1169" s="39"/>
      <c r="DZ1169" s="39"/>
      <c r="EA1169" s="39"/>
      <c r="EB1169" s="39"/>
      <c r="EC1169" s="39"/>
      <c r="ED1169" s="39"/>
      <c r="EE1169" s="39"/>
      <c r="EF1169" s="39"/>
      <c r="EG1169" s="39"/>
      <c r="EH1169" s="39"/>
      <c r="EI1169" s="39"/>
      <c r="EJ1169" s="39"/>
      <c r="EK1169" s="39"/>
      <c r="EL1169" s="39"/>
      <c r="EM1169" s="39"/>
      <c r="EN1169" s="39"/>
      <c r="EO1169" s="39"/>
      <c r="EP1169" s="39"/>
      <c r="EQ1169" s="39"/>
      <c r="ER1169" s="39"/>
      <c r="ES1169" s="39"/>
      <c r="ET1169" s="39"/>
      <c r="EU1169" s="39"/>
      <c r="EV1169" s="39"/>
      <c r="EW1169" s="39"/>
      <c r="EX1169" s="39"/>
      <c r="EY1169" s="39"/>
      <c r="EZ1169" s="39"/>
      <c r="FA1169" s="39"/>
      <c r="FB1169" s="39"/>
      <c r="FC1169" s="39"/>
      <c r="FD1169" s="39"/>
      <c r="FE1169" s="39"/>
      <c r="FF1169" s="39"/>
      <c r="FG1169" s="39"/>
      <c r="FH1169" s="39"/>
      <c r="FI1169" s="39"/>
      <c r="FJ1169" s="39"/>
      <c r="FK1169" s="39"/>
      <c r="FL1169" s="39"/>
      <c r="FM1169" s="39"/>
      <c r="FN1169" s="39"/>
      <c r="FO1169" s="39"/>
      <c r="FP1169" s="39"/>
      <c r="FQ1169" s="39"/>
      <c r="FR1169" s="39"/>
      <c r="FS1169" s="39"/>
      <c r="FT1169" s="39"/>
      <c r="FU1169" s="39"/>
      <c r="FV1169" s="39"/>
      <c r="FW1169" s="39"/>
      <c r="FX1169" s="39"/>
      <c r="FY1169" s="39"/>
      <c r="FZ1169" s="39"/>
      <c r="GA1169" s="39"/>
      <c r="GB1169" s="39"/>
      <c r="GC1169" s="39"/>
      <c r="GD1169" s="39"/>
      <c r="GE1169" s="39"/>
      <c r="GF1169" s="39"/>
      <c r="GG1169" s="39"/>
      <c r="GH1169" s="39"/>
      <c r="GI1169" s="39"/>
      <c r="GJ1169" s="39"/>
      <c r="GK1169" s="39"/>
      <c r="GL1169" s="39"/>
      <c r="GM1169" s="39"/>
      <c r="GN1169" s="39"/>
      <c r="GO1169" s="39"/>
      <c r="GP1169" s="39"/>
      <c r="GQ1169" s="39"/>
      <c r="GR1169" s="39"/>
      <c r="GS1169" s="39"/>
      <c r="GT1169" s="39"/>
      <c r="GU1169" s="39"/>
      <c r="GV1169" s="39"/>
      <c r="GW1169" s="39"/>
      <c r="GX1169" s="39"/>
      <c r="GY1169" s="39"/>
      <c r="GZ1169" s="39"/>
      <c r="HA1169" s="39"/>
      <c r="HB1169" s="39"/>
      <c r="HC1169" s="39"/>
      <c r="HD1169" s="39"/>
      <c r="HE1169" s="39"/>
      <c r="HF1169" s="39"/>
      <c r="HG1169" s="39"/>
      <c r="HH1169" s="39"/>
      <c r="HI1169" s="39"/>
      <c r="HJ1169" s="39"/>
      <c r="HK1169" s="39"/>
      <c r="HL1169" s="39"/>
      <c r="HM1169" s="39"/>
      <c r="HN1169" s="39"/>
      <c r="HO1169" s="39"/>
      <c r="HP1169" s="39"/>
      <c r="HQ1169" s="39"/>
      <c r="HR1169" s="39"/>
      <c r="HS1169" s="39"/>
      <c r="HT1169" s="39"/>
      <c r="HU1169" s="39"/>
      <c r="HV1169" s="39"/>
      <c r="HW1169" s="39"/>
      <c r="HX1169" s="39"/>
      <c r="HY1169" s="39"/>
      <c r="HZ1169" s="39"/>
      <c r="IA1169" s="39"/>
      <c r="IB1169" s="44"/>
      <c r="IC1169" s="40"/>
      <c r="ID1169" s="40"/>
      <c r="IE1169" s="40"/>
      <c r="IF1169" s="40"/>
      <c r="IG1169" s="40"/>
      <c r="IH1169" s="40"/>
      <c r="II1169" s="40"/>
      <c r="IJ1169" s="40"/>
      <c r="IK1169" s="40"/>
      <c r="IL1169" s="40"/>
      <c r="IM1169" s="40"/>
      <c r="IN1169" s="40"/>
      <c r="IO1169" s="40"/>
      <c r="IP1169" s="40"/>
      <c r="IQ1169" s="40"/>
      <c r="IR1169" s="40"/>
      <c r="IS1169" s="40"/>
      <c r="IT1169" s="40"/>
      <c r="IU1169" s="40"/>
      <c r="IV1169" s="40"/>
    </row>
    <row r="1170" spans="2:256" s="33" customFormat="1" ht="31.5" x14ac:dyDescent="0.25">
      <c r="B1170" s="177"/>
      <c r="C1170" s="94">
        <v>534</v>
      </c>
      <c r="D1170" s="80" t="s">
        <v>3321</v>
      </c>
      <c r="E1170" s="42" t="s">
        <v>1757</v>
      </c>
      <c r="F1170" s="45" t="s">
        <v>1421</v>
      </c>
      <c r="G1170" s="80" t="s">
        <v>3969</v>
      </c>
      <c r="H1170" s="124">
        <v>41699</v>
      </c>
      <c r="I1170" s="133">
        <v>205000</v>
      </c>
      <c r="J1170" s="38"/>
      <c r="K1170" s="35" t="s">
        <v>3662</v>
      </c>
      <c r="L1170" s="39"/>
      <c r="M1170" s="39"/>
      <c r="N1170" s="39"/>
      <c r="O1170" s="39"/>
      <c r="P1170" s="39"/>
      <c r="Q1170" s="39"/>
      <c r="R1170" s="39"/>
      <c r="S1170" s="39"/>
      <c r="T1170" s="39"/>
      <c r="U1170" s="39"/>
      <c r="V1170" s="39"/>
      <c r="W1170" s="39"/>
      <c r="X1170" s="39"/>
      <c r="Y1170" s="39"/>
      <c r="Z1170" s="39"/>
      <c r="AA1170" s="39"/>
      <c r="AB1170" s="39"/>
      <c r="AC1170" s="39"/>
      <c r="AD1170" s="39"/>
      <c r="AE1170" s="39"/>
      <c r="AF1170" s="39"/>
      <c r="AG1170" s="39"/>
      <c r="AH1170" s="39"/>
      <c r="AI1170" s="39"/>
      <c r="AJ1170" s="39"/>
      <c r="AK1170" s="39"/>
      <c r="AL1170" s="39"/>
      <c r="AM1170" s="39"/>
      <c r="AN1170" s="39"/>
      <c r="AO1170" s="39"/>
      <c r="AP1170" s="39"/>
      <c r="AQ1170" s="39"/>
      <c r="AR1170" s="39"/>
      <c r="AS1170" s="39"/>
      <c r="AT1170" s="39"/>
      <c r="AU1170" s="39"/>
      <c r="AV1170" s="39"/>
      <c r="AW1170" s="39"/>
      <c r="AX1170" s="39"/>
      <c r="AY1170" s="39"/>
      <c r="AZ1170" s="39"/>
      <c r="BA1170" s="39"/>
      <c r="BB1170" s="39"/>
      <c r="BC1170" s="39"/>
      <c r="BD1170" s="39"/>
      <c r="BE1170" s="39"/>
      <c r="BF1170" s="39"/>
      <c r="BG1170" s="39"/>
      <c r="BH1170" s="39"/>
      <c r="BI1170" s="39"/>
      <c r="BJ1170" s="39"/>
      <c r="BK1170" s="39"/>
      <c r="BL1170" s="39"/>
      <c r="BM1170" s="39"/>
      <c r="BN1170" s="39"/>
      <c r="BO1170" s="39"/>
      <c r="BP1170" s="39"/>
      <c r="BQ1170" s="39"/>
      <c r="BR1170" s="39"/>
      <c r="BS1170" s="39"/>
      <c r="BT1170" s="39"/>
      <c r="BU1170" s="39"/>
      <c r="BV1170" s="39"/>
      <c r="BW1170" s="39"/>
      <c r="BX1170" s="39"/>
      <c r="BY1170" s="39"/>
      <c r="BZ1170" s="39"/>
      <c r="CA1170" s="39"/>
      <c r="CB1170" s="39"/>
      <c r="CC1170" s="39"/>
      <c r="CD1170" s="39"/>
      <c r="CE1170" s="39"/>
      <c r="CF1170" s="39"/>
      <c r="CG1170" s="39"/>
      <c r="CH1170" s="39"/>
      <c r="CI1170" s="39"/>
      <c r="CJ1170" s="39"/>
      <c r="CK1170" s="39"/>
      <c r="CL1170" s="39"/>
      <c r="CM1170" s="39"/>
      <c r="CN1170" s="39"/>
      <c r="CO1170" s="39"/>
      <c r="CP1170" s="39"/>
      <c r="CQ1170" s="39"/>
      <c r="CR1170" s="39"/>
      <c r="CS1170" s="39"/>
      <c r="CT1170" s="39"/>
      <c r="CU1170" s="39"/>
      <c r="CV1170" s="39"/>
      <c r="CW1170" s="39"/>
      <c r="CX1170" s="39"/>
      <c r="CY1170" s="39"/>
      <c r="CZ1170" s="39"/>
      <c r="DA1170" s="39"/>
      <c r="DB1170" s="39"/>
      <c r="DC1170" s="39"/>
      <c r="DD1170" s="39"/>
      <c r="DE1170" s="39"/>
      <c r="DF1170" s="39"/>
      <c r="DG1170" s="39"/>
      <c r="DH1170" s="39"/>
      <c r="DI1170" s="39"/>
      <c r="DJ1170" s="39"/>
      <c r="DK1170" s="39"/>
      <c r="DL1170" s="39"/>
      <c r="DM1170" s="39"/>
      <c r="DN1170" s="39"/>
      <c r="DO1170" s="39"/>
      <c r="DP1170" s="39"/>
      <c r="DQ1170" s="39"/>
      <c r="DR1170" s="39"/>
      <c r="DS1170" s="39"/>
      <c r="DT1170" s="39"/>
      <c r="DU1170" s="39"/>
      <c r="DV1170" s="39"/>
      <c r="DW1170" s="39"/>
      <c r="DX1170" s="39"/>
      <c r="DY1170" s="39"/>
      <c r="DZ1170" s="39"/>
      <c r="EA1170" s="39"/>
      <c r="EB1170" s="39"/>
      <c r="EC1170" s="39"/>
      <c r="ED1170" s="39"/>
      <c r="EE1170" s="39"/>
      <c r="EF1170" s="39"/>
      <c r="EG1170" s="39"/>
      <c r="EH1170" s="39"/>
      <c r="EI1170" s="39"/>
      <c r="EJ1170" s="39"/>
      <c r="EK1170" s="39"/>
      <c r="EL1170" s="39"/>
      <c r="EM1170" s="39"/>
      <c r="EN1170" s="39"/>
      <c r="EO1170" s="39"/>
      <c r="EP1170" s="39"/>
      <c r="EQ1170" s="39"/>
      <c r="ER1170" s="39"/>
      <c r="ES1170" s="39"/>
      <c r="ET1170" s="39"/>
      <c r="EU1170" s="39"/>
      <c r="EV1170" s="39"/>
      <c r="EW1170" s="39"/>
      <c r="EX1170" s="39"/>
      <c r="EY1170" s="39"/>
      <c r="EZ1170" s="39"/>
      <c r="FA1170" s="39"/>
      <c r="FB1170" s="39"/>
      <c r="FC1170" s="39"/>
      <c r="FD1170" s="39"/>
      <c r="FE1170" s="39"/>
      <c r="FF1170" s="39"/>
      <c r="FG1170" s="39"/>
      <c r="FH1170" s="39"/>
      <c r="FI1170" s="39"/>
      <c r="FJ1170" s="39"/>
      <c r="FK1170" s="39"/>
      <c r="FL1170" s="39"/>
      <c r="FM1170" s="39"/>
      <c r="FN1170" s="39"/>
      <c r="FO1170" s="39"/>
      <c r="FP1170" s="39"/>
      <c r="FQ1170" s="39"/>
      <c r="FR1170" s="39"/>
      <c r="FS1170" s="39"/>
      <c r="FT1170" s="39"/>
      <c r="FU1170" s="39"/>
      <c r="FV1170" s="39"/>
      <c r="FW1170" s="39"/>
      <c r="FX1170" s="39"/>
      <c r="FY1170" s="39"/>
      <c r="FZ1170" s="39"/>
      <c r="GA1170" s="39"/>
      <c r="GB1170" s="39"/>
      <c r="GC1170" s="39"/>
      <c r="GD1170" s="39"/>
      <c r="GE1170" s="39"/>
      <c r="GF1170" s="39"/>
      <c r="GG1170" s="39"/>
      <c r="GH1170" s="39"/>
      <c r="GI1170" s="39"/>
      <c r="GJ1170" s="39"/>
      <c r="GK1170" s="39"/>
      <c r="GL1170" s="39"/>
      <c r="GM1170" s="39"/>
      <c r="GN1170" s="39"/>
      <c r="GO1170" s="39"/>
      <c r="GP1170" s="39"/>
      <c r="GQ1170" s="39"/>
      <c r="GR1170" s="39"/>
      <c r="GS1170" s="39"/>
      <c r="GT1170" s="39"/>
      <c r="GU1170" s="39"/>
      <c r="GV1170" s="39"/>
      <c r="GW1170" s="39"/>
      <c r="GX1170" s="39"/>
      <c r="GY1170" s="39"/>
      <c r="GZ1170" s="39"/>
      <c r="HA1170" s="39"/>
      <c r="HB1170" s="39"/>
      <c r="HC1170" s="39"/>
      <c r="HD1170" s="39"/>
      <c r="HE1170" s="39"/>
      <c r="HF1170" s="39"/>
      <c r="HG1170" s="39"/>
      <c r="HH1170" s="39"/>
      <c r="HI1170" s="39"/>
      <c r="HJ1170" s="39"/>
      <c r="HK1170" s="39"/>
      <c r="HL1170" s="39"/>
      <c r="HM1170" s="39"/>
      <c r="HN1170" s="39"/>
      <c r="HO1170" s="39"/>
      <c r="HP1170" s="39"/>
      <c r="HQ1170" s="39"/>
      <c r="HR1170" s="39"/>
      <c r="HS1170" s="39"/>
      <c r="HT1170" s="39"/>
      <c r="HU1170" s="39"/>
      <c r="HV1170" s="39"/>
      <c r="HW1170" s="39"/>
      <c r="HX1170" s="39"/>
      <c r="HY1170" s="39"/>
      <c r="HZ1170" s="39"/>
      <c r="IA1170" s="39"/>
      <c r="IB1170" s="44"/>
      <c r="IC1170" s="40"/>
      <c r="ID1170" s="40"/>
      <c r="IE1170" s="40"/>
      <c r="IF1170" s="40"/>
      <c r="IG1170" s="40"/>
      <c r="IH1170" s="40"/>
      <c r="II1170" s="40"/>
      <c r="IJ1170" s="40"/>
      <c r="IK1170" s="40"/>
      <c r="IL1170" s="40"/>
      <c r="IM1170" s="40"/>
      <c r="IN1170" s="40"/>
      <c r="IO1170" s="40"/>
      <c r="IP1170" s="40"/>
      <c r="IQ1170" s="40"/>
      <c r="IR1170" s="40"/>
      <c r="IS1170" s="40"/>
      <c r="IT1170" s="40"/>
      <c r="IU1170" s="40"/>
      <c r="IV1170" s="40"/>
    </row>
    <row r="1171" spans="2:256" s="33" customFormat="1" ht="47.25" x14ac:dyDescent="0.25">
      <c r="B1171" s="177"/>
      <c r="C1171" s="94">
        <v>535</v>
      </c>
      <c r="D1171" s="80" t="s">
        <v>3322</v>
      </c>
      <c r="E1171" s="42" t="s">
        <v>1757</v>
      </c>
      <c r="F1171" s="45" t="s">
        <v>1552</v>
      </c>
      <c r="G1171" s="80" t="s">
        <v>4108</v>
      </c>
      <c r="H1171" s="5" t="s">
        <v>4109</v>
      </c>
      <c r="I1171" s="145">
        <v>38500</v>
      </c>
      <c r="J1171" s="38"/>
      <c r="K1171" s="35" t="s">
        <v>3663</v>
      </c>
      <c r="L1171" s="39"/>
      <c r="M1171" s="39"/>
      <c r="N1171" s="39"/>
      <c r="O1171" s="39"/>
      <c r="P1171" s="39"/>
      <c r="Q1171" s="39"/>
      <c r="R1171" s="39"/>
      <c r="S1171" s="39"/>
      <c r="T1171" s="39"/>
      <c r="U1171" s="39"/>
      <c r="V1171" s="39"/>
      <c r="W1171" s="39"/>
      <c r="X1171" s="39"/>
      <c r="Y1171" s="39"/>
      <c r="Z1171" s="39"/>
      <c r="AA1171" s="39"/>
      <c r="AB1171" s="39"/>
      <c r="AC1171" s="39"/>
      <c r="AD1171" s="39"/>
      <c r="AE1171" s="39"/>
      <c r="AF1171" s="39"/>
      <c r="AG1171" s="39"/>
      <c r="AH1171" s="39"/>
      <c r="AI1171" s="39"/>
      <c r="AJ1171" s="39"/>
      <c r="AK1171" s="39"/>
      <c r="AL1171" s="39"/>
      <c r="AM1171" s="39"/>
      <c r="AN1171" s="39"/>
      <c r="AO1171" s="39"/>
      <c r="AP1171" s="39"/>
      <c r="AQ1171" s="39"/>
      <c r="AR1171" s="39"/>
      <c r="AS1171" s="39"/>
      <c r="AT1171" s="39"/>
      <c r="AU1171" s="39"/>
      <c r="AV1171" s="39"/>
      <c r="AW1171" s="39"/>
      <c r="AX1171" s="39"/>
      <c r="AY1171" s="39"/>
      <c r="AZ1171" s="39"/>
      <c r="BA1171" s="39"/>
      <c r="BB1171" s="39"/>
      <c r="BC1171" s="39"/>
      <c r="BD1171" s="39"/>
      <c r="BE1171" s="39"/>
      <c r="BF1171" s="39"/>
      <c r="BG1171" s="39"/>
      <c r="BH1171" s="39"/>
      <c r="BI1171" s="39"/>
      <c r="BJ1171" s="39"/>
      <c r="BK1171" s="39"/>
      <c r="BL1171" s="39"/>
      <c r="BM1171" s="39"/>
      <c r="BN1171" s="39"/>
      <c r="BO1171" s="39"/>
      <c r="BP1171" s="39"/>
      <c r="BQ1171" s="39"/>
      <c r="BR1171" s="39"/>
      <c r="BS1171" s="39"/>
      <c r="BT1171" s="39"/>
      <c r="BU1171" s="39"/>
      <c r="BV1171" s="39"/>
      <c r="BW1171" s="39"/>
      <c r="BX1171" s="39"/>
      <c r="BY1171" s="39"/>
      <c r="BZ1171" s="39"/>
      <c r="CA1171" s="39"/>
      <c r="CB1171" s="39"/>
      <c r="CC1171" s="39"/>
      <c r="CD1171" s="39"/>
      <c r="CE1171" s="39"/>
      <c r="CF1171" s="39"/>
      <c r="CG1171" s="39"/>
      <c r="CH1171" s="39"/>
      <c r="CI1171" s="39"/>
      <c r="CJ1171" s="39"/>
      <c r="CK1171" s="39"/>
      <c r="CL1171" s="39"/>
      <c r="CM1171" s="39"/>
      <c r="CN1171" s="39"/>
      <c r="CO1171" s="39"/>
      <c r="CP1171" s="39"/>
      <c r="CQ1171" s="39"/>
      <c r="CR1171" s="39"/>
      <c r="CS1171" s="39"/>
      <c r="CT1171" s="39"/>
      <c r="CU1171" s="39"/>
      <c r="CV1171" s="39"/>
      <c r="CW1171" s="39"/>
      <c r="CX1171" s="39"/>
      <c r="CY1171" s="39"/>
      <c r="CZ1171" s="39"/>
      <c r="DA1171" s="39"/>
      <c r="DB1171" s="39"/>
      <c r="DC1171" s="39"/>
      <c r="DD1171" s="39"/>
      <c r="DE1171" s="39"/>
      <c r="DF1171" s="39"/>
      <c r="DG1171" s="39"/>
      <c r="DH1171" s="39"/>
      <c r="DI1171" s="39"/>
      <c r="DJ1171" s="39"/>
      <c r="DK1171" s="39"/>
      <c r="DL1171" s="39"/>
      <c r="DM1171" s="39"/>
      <c r="DN1171" s="39"/>
      <c r="DO1171" s="39"/>
      <c r="DP1171" s="39"/>
      <c r="DQ1171" s="39"/>
      <c r="DR1171" s="39"/>
      <c r="DS1171" s="39"/>
      <c r="DT1171" s="39"/>
      <c r="DU1171" s="39"/>
      <c r="DV1171" s="39"/>
      <c r="DW1171" s="39"/>
      <c r="DX1171" s="39"/>
      <c r="DY1171" s="39"/>
      <c r="DZ1171" s="39"/>
      <c r="EA1171" s="39"/>
      <c r="EB1171" s="39"/>
      <c r="EC1171" s="39"/>
      <c r="ED1171" s="39"/>
      <c r="EE1171" s="39"/>
      <c r="EF1171" s="39"/>
      <c r="EG1171" s="39"/>
      <c r="EH1171" s="39"/>
      <c r="EI1171" s="39"/>
      <c r="EJ1171" s="39"/>
      <c r="EK1171" s="39"/>
      <c r="EL1171" s="39"/>
      <c r="EM1171" s="39"/>
      <c r="EN1171" s="39"/>
      <c r="EO1171" s="39"/>
      <c r="EP1171" s="39"/>
      <c r="EQ1171" s="39"/>
      <c r="ER1171" s="39"/>
      <c r="ES1171" s="39"/>
      <c r="ET1171" s="39"/>
      <c r="EU1171" s="39"/>
      <c r="EV1171" s="39"/>
      <c r="EW1171" s="39"/>
      <c r="EX1171" s="39"/>
      <c r="EY1171" s="39"/>
      <c r="EZ1171" s="39"/>
      <c r="FA1171" s="39"/>
      <c r="FB1171" s="39"/>
      <c r="FC1171" s="39"/>
      <c r="FD1171" s="39"/>
      <c r="FE1171" s="39"/>
      <c r="FF1171" s="39"/>
      <c r="FG1171" s="39"/>
      <c r="FH1171" s="39"/>
      <c r="FI1171" s="39"/>
      <c r="FJ1171" s="39"/>
      <c r="FK1171" s="39"/>
      <c r="FL1171" s="39"/>
      <c r="FM1171" s="39"/>
      <c r="FN1171" s="39"/>
      <c r="FO1171" s="39"/>
      <c r="FP1171" s="39"/>
      <c r="FQ1171" s="39"/>
      <c r="FR1171" s="39"/>
      <c r="FS1171" s="39"/>
      <c r="FT1171" s="39"/>
      <c r="FU1171" s="39"/>
      <c r="FV1171" s="39"/>
      <c r="FW1171" s="39"/>
      <c r="FX1171" s="39"/>
      <c r="FY1171" s="39"/>
      <c r="FZ1171" s="39"/>
      <c r="GA1171" s="39"/>
      <c r="GB1171" s="39"/>
      <c r="GC1171" s="39"/>
      <c r="GD1171" s="39"/>
      <c r="GE1171" s="39"/>
      <c r="GF1171" s="39"/>
      <c r="GG1171" s="39"/>
      <c r="GH1171" s="39"/>
      <c r="GI1171" s="39"/>
      <c r="GJ1171" s="39"/>
      <c r="GK1171" s="39"/>
      <c r="GL1171" s="39"/>
      <c r="GM1171" s="39"/>
      <c r="GN1171" s="39"/>
      <c r="GO1171" s="39"/>
      <c r="GP1171" s="39"/>
      <c r="GQ1171" s="39"/>
      <c r="GR1171" s="39"/>
      <c r="GS1171" s="39"/>
      <c r="GT1171" s="39"/>
      <c r="GU1171" s="39"/>
      <c r="GV1171" s="39"/>
      <c r="GW1171" s="39"/>
      <c r="GX1171" s="39"/>
      <c r="GY1171" s="39"/>
      <c r="GZ1171" s="39"/>
      <c r="HA1171" s="39"/>
      <c r="HB1171" s="39"/>
      <c r="HC1171" s="39"/>
      <c r="HD1171" s="39"/>
      <c r="HE1171" s="39"/>
      <c r="HF1171" s="39"/>
      <c r="HG1171" s="39"/>
      <c r="HH1171" s="39"/>
      <c r="HI1171" s="39"/>
      <c r="HJ1171" s="39"/>
      <c r="HK1171" s="39"/>
      <c r="HL1171" s="39"/>
      <c r="HM1171" s="39"/>
      <c r="HN1171" s="39"/>
      <c r="HO1171" s="39"/>
      <c r="HP1171" s="39"/>
      <c r="HQ1171" s="39"/>
      <c r="HR1171" s="39"/>
      <c r="HS1171" s="39"/>
      <c r="HT1171" s="39"/>
      <c r="HU1171" s="39"/>
      <c r="HV1171" s="39"/>
      <c r="HW1171" s="39"/>
      <c r="HX1171" s="39"/>
      <c r="HY1171" s="39"/>
      <c r="HZ1171" s="39"/>
      <c r="IA1171" s="39"/>
      <c r="IB1171" s="44"/>
      <c r="IC1171" s="40"/>
      <c r="ID1171" s="40"/>
      <c r="IE1171" s="40"/>
      <c r="IF1171" s="40"/>
      <c r="IG1171" s="40"/>
      <c r="IH1171" s="40"/>
      <c r="II1171" s="40"/>
      <c r="IJ1171" s="40"/>
      <c r="IK1171" s="40"/>
      <c r="IL1171" s="40"/>
      <c r="IM1171" s="40"/>
      <c r="IN1171" s="40"/>
      <c r="IO1171" s="40"/>
      <c r="IP1171" s="40"/>
      <c r="IQ1171" s="40"/>
      <c r="IR1171" s="40"/>
      <c r="IS1171" s="40"/>
      <c r="IT1171" s="40"/>
      <c r="IU1171" s="40"/>
      <c r="IV1171" s="40"/>
    </row>
    <row r="1172" spans="2:256" s="33" customFormat="1" ht="47.25" x14ac:dyDescent="0.25">
      <c r="B1172" s="177"/>
      <c r="C1172" s="94">
        <v>536</v>
      </c>
      <c r="D1172" s="80" t="s">
        <v>3322</v>
      </c>
      <c r="E1172" s="42" t="s">
        <v>1757</v>
      </c>
      <c r="F1172" s="42" t="s">
        <v>1553</v>
      </c>
      <c r="G1172" s="80" t="s">
        <v>4110</v>
      </c>
      <c r="H1172" s="116" t="s">
        <v>4111</v>
      </c>
      <c r="I1172" s="145">
        <v>9000</v>
      </c>
      <c r="J1172" s="38"/>
      <c r="K1172" s="35" t="s">
        <v>2481</v>
      </c>
      <c r="L1172" s="39"/>
      <c r="M1172" s="39"/>
      <c r="N1172" s="39"/>
      <c r="O1172" s="39"/>
      <c r="P1172" s="39"/>
      <c r="Q1172" s="39"/>
      <c r="R1172" s="39"/>
      <c r="S1172" s="39"/>
      <c r="T1172" s="39"/>
      <c r="U1172" s="39"/>
      <c r="V1172" s="39"/>
      <c r="W1172" s="39"/>
      <c r="X1172" s="39"/>
      <c r="Y1172" s="39"/>
      <c r="Z1172" s="39"/>
      <c r="AA1172" s="39"/>
      <c r="AB1172" s="39"/>
      <c r="AC1172" s="39"/>
      <c r="AD1172" s="39"/>
      <c r="AE1172" s="39"/>
      <c r="AF1172" s="39"/>
      <c r="AG1172" s="39"/>
      <c r="AH1172" s="39"/>
      <c r="AI1172" s="39"/>
      <c r="AJ1172" s="39"/>
      <c r="AK1172" s="39"/>
      <c r="AL1172" s="39"/>
      <c r="AM1172" s="39"/>
      <c r="AN1172" s="39"/>
      <c r="AO1172" s="39"/>
      <c r="AP1172" s="39"/>
      <c r="AQ1172" s="39"/>
      <c r="AR1172" s="39"/>
      <c r="AS1172" s="39"/>
      <c r="AT1172" s="39"/>
      <c r="AU1172" s="39"/>
      <c r="AV1172" s="39"/>
      <c r="AW1172" s="39"/>
      <c r="AX1172" s="39"/>
      <c r="AY1172" s="39"/>
      <c r="AZ1172" s="39"/>
      <c r="BA1172" s="39"/>
      <c r="BB1172" s="39"/>
      <c r="BC1172" s="39"/>
      <c r="BD1172" s="39"/>
      <c r="BE1172" s="39"/>
      <c r="BF1172" s="39"/>
      <c r="BG1172" s="39"/>
      <c r="BH1172" s="39"/>
      <c r="BI1172" s="39"/>
      <c r="BJ1172" s="39"/>
      <c r="BK1172" s="39"/>
      <c r="BL1172" s="39"/>
      <c r="BM1172" s="39"/>
      <c r="BN1172" s="39"/>
      <c r="BO1172" s="39"/>
      <c r="BP1172" s="39"/>
      <c r="BQ1172" s="39"/>
      <c r="BR1172" s="39"/>
      <c r="BS1172" s="39"/>
      <c r="BT1172" s="39"/>
      <c r="BU1172" s="39"/>
      <c r="BV1172" s="39"/>
      <c r="BW1172" s="39"/>
      <c r="BX1172" s="39"/>
      <c r="BY1172" s="39"/>
      <c r="BZ1172" s="39"/>
      <c r="CA1172" s="39"/>
      <c r="CB1172" s="39"/>
      <c r="CC1172" s="39"/>
      <c r="CD1172" s="39"/>
      <c r="CE1172" s="39"/>
      <c r="CF1172" s="39"/>
      <c r="CG1172" s="39"/>
      <c r="CH1172" s="39"/>
      <c r="CI1172" s="39"/>
      <c r="CJ1172" s="39"/>
      <c r="CK1172" s="39"/>
      <c r="CL1172" s="39"/>
      <c r="CM1172" s="39"/>
      <c r="CN1172" s="39"/>
      <c r="CO1172" s="39"/>
      <c r="CP1172" s="39"/>
      <c r="CQ1172" s="39"/>
      <c r="CR1172" s="39"/>
      <c r="CS1172" s="39"/>
      <c r="CT1172" s="39"/>
      <c r="CU1172" s="39"/>
      <c r="CV1172" s="39"/>
      <c r="CW1172" s="39"/>
      <c r="CX1172" s="39"/>
      <c r="CY1172" s="39"/>
      <c r="CZ1172" s="39"/>
      <c r="DA1172" s="39"/>
      <c r="DB1172" s="39"/>
      <c r="DC1172" s="39"/>
      <c r="DD1172" s="39"/>
      <c r="DE1172" s="39"/>
      <c r="DF1172" s="39"/>
      <c r="DG1172" s="39"/>
      <c r="DH1172" s="39"/>
      <c r="DI1172" s="39"/>
      <c r="DJ1172" s="39"/>
      <c r="DK1172" s="39"/>
      <c r="DL1172" s="39"/>
      <c r="DM1172" s="39"/>
      <c r="DN1172" s="39"/>
      <c r="DO1172" s="39"/>
      <c r="DP1172" s="39"/>
      <c r="DQ1172" s="39"/>
      <c r="DR1172" s="39"/>
      <c r="DS1172" s="39"/>
      <c r="DT1172" s="39"/>
      <c r="DU1172" s="39"/>
      <c r="DV1172" s="39"/>
      <c r="DW1172" s="39"/>
      <c r="DX1172" s="39"/>
      <c r="DY1172" s="39"/>
      <c r="DZ1172" s="39"/>
      <c r="EA1172" s="39"/>
      <c r="EB1172" s="39"/>
      <c r="EC1172" s="39"/>
      <c r="ED1172" s="39"/>
      <c r="EE1172" s="39"/>
      <c r="EF1172" s="39"/>
      <c r="EG1172" s="39"/>
      <c r="EH1172" s="39"/>
      <c r="EI1172" s="39"/>
      <c r="EJ1172" s="39"/>
      <c r="EK1172" s="39"/>
      <c r="EL1172" s="39"/>
      <c r="EM1172" s="39"/>
      <c r="EN1172" s="39"/>
      <c r="EO1172" s="39"/>
      <c r="EP1172" s="39"/>
      <c r="EQ1172" s="39"/>
      <c r="ER1172" s="39"/>
      <c r="ES1172" s="39"/>
      <c r="ET1172" s="39"/>
      <c r="EU1172" s="39"/>
      <c r="EV1172" s="39"/>
      <c r="EW1172" s="39"/>
      <c r="EX1172" s="39"/>
      <c r="EY1172" s="39"/>
      <c r="EZ1172" s="39"/>
      <c r="FA1172" s="39"/>
      <c r="FB1172" s="39"/>
      <c r="FC1172" s="39"/>
      <c r="FD1172" s="39"/>
      <c r="FE1172" s="39"/>
      <c r="FF1172" s="39"/>
      <c r="FG1172" s="39"/>
      <c r="FH1172" s="39"/>
      <c r="FI1172" s="39"/>
      <c r="FJ1172" s="39"/>
      <c r="FK1172" s="39"/>
      <c r="FL1172" s="39"/>
      <c r="FM1172" s="39"/>
      <c r="FN1172" s="39"/>
      <c r="FO1172" s="39"/>
      <c r="FP1172" s="39"/>
      <c r="FQ1172" s="39"/>
      <c r="FR1172" s="39"/>
      <c r="FS1172" s="39"/>
      <c r="FT1172" s="39"/>
      <c r="FU1172" s="39"/>
      <c r="FV1172" s="39"/>
      <c r="FW1172" s="39"/>
      <c r="FX1172" s="39"/>
      <c r="FY1172" s="39"/>
      <c r="FZ1172" s="39"/>
      <c r="GA1172" s="39"/>
      <c r="GB1172" s="39"/>
      <c r="GC1172" s="39"/>
      <c r="GD1172" s="39"/>
      <c r="GE1172" s="39"/>
      <c r="GF1172" s="39"/>
      <c r="GG1172" s="39"/>
      <c r="GH1172" s="39"/>
      <c r="GI1172" s="39"/>
      <c r="GJ1172" s="39"/>
      <c r="GK1172" s="39"/>
      <c r="GL1172" s="39"/>
      <c r="GM1172" s="39"/>
      <c r="GN1172" s="39"/>
      <c r="GO1172" s="39"/>
      <c r="GP1172" s="39"/>
      <c r="GQ1172" s="39"/>
      <c r="GR1172" s="39"/>
      <c r="GS1172" s="39"/>
      <c r="GT1172" s="39"/>
      <c r="GU1172" s="39"/>
      <c r="GV1172" s="39"/>
      <c r="GW1172" s="39"/>
      <c r="GX1172" s="39"/>
      <c r="GY1172" s="39"/>
      <c r="GZ1172" s="39"/>
      <c r="HA1172" s="39"/>
      <c r="HB1172" s="39"/>
      <c r="HC1172" s="39"/>
      <c r="HD1172" s="39"/>
      <c r="HE1172" s="39"/>
      <c r="HF1172" s="39"/>
      <c r="HG1172" s="39"/>
      <c r="HH1172" s="39"/>
      <c r="HI1172" s="39"/>
      <c r="HJ1172" s="39"/>
      <c r="HK1172" s="39"/>
      <c r="HL1172" s="39"/>
      <c r="HM1172" s="39"/>
      <c r="HN1172" s="39"/>
      <c r="HO1172" s="39"/>
      <c r="HP1172" s="39"/>
      <c r="HQ1172" s="39"/>
      <c r="HR1172" s="39"/>
      <c r="HS1172" s="39"/>
      <c r="HT1172" s="39"/>
      <c r="HU1172" s="39"/>
      <c r="HV1172" s="39"/>
      <c r="HW1172" s="39"/>
      <c r="HX1172" s="39"/>
      <c r="HY1172" s="39"/>
      <c r="HZ1172" s="39"/>
      <c r="IA1172" s="39"/>
      <c r="IB1172" s="44"/>
      <c r="IC1172" s="40"/>
      <c r="ID1172" s="40"/>
      <c r="IE1172" s="40"/>
      <c r="IF1172" s="40"/>
      <c r="IG1172" s="40"/>
      <c r="IH1172" s="40"/>
      <c r="II1172" s="40"/>
      <c r="IJ1172" s="40"/>
      <c r="IK1172" s="40"/>
      <c r="IL1172" s="40"/>
      <c r="IM1172" s="40"/>
      <c r="IN1172" s="40"/>
      <c r="IO1172" s="40"/>
      <c r="IP1172" s="40"/>
      <c r="IQ1172" s="40"/>
      <c r="IR1172" s="40"/>
      <c r="IS1172" s="40"/>
      <c r="IT1172" s="40"/>
      <c r="IU1172" s="40"/>
      <c r="IV1172" s="40"/>
    </row>
    <row r="1173" spans="2:256" s="33" customFormat="1" ht="63" x14ac:dyDescent="0.25">
      <c r="B1173" s="177"/>
      <c r="C1173" s="94">
        <v>537</v>
      </c>
      <c r="D1173" s="80" t="s">
        <v>3323</v>
      </c>
      <c r="E1173" s="42" t="s">
        <v>1757</v>
      </c>
      <c r="F1173" s="42" t="s">
        <v>1554</v>
      </c>
      <c r="G1173" s="80" t="s">
        <v>4112</v>
      </c>
      <c r="H1173" s="116" t="s">
        <v>4111</v>
      </c>
      <c r="I1173" s="145">
        <v>52000</v>
      </c>
      <c r="J1173" s="38"/>
      <c r="K1173" s="35" t="s">
        <v>3664</v>
      </c>
      <c r="L1173" s="39"/>
      <c r="M1173" s="39"/>
      <c r="N1173" s="39"/>
      <c r="O1173" s="39"/>
      <c r="P1173" s="39"/>
      <c r="Q1173" s="39"/>
      <c r="R1173" s="39"/>
      <c r="S1173" s="39"/>
      <c r="T1173" s="39"/>
      <c r="U1173" s="39"/>
      <c r="V1173" s="39"/>
      <c r="W1173" s="39"/>
      <c r="X1173" s="39"/>
      <c r="Y1173" s="39"/>
      <c r="Z1173" s="39"/>
      <c r="AA1173" s="39"/>
      <c r="AB1173" s="39"/>
      <c r="AC1173" s="39"/>
      <c r="AD1173" s="39"/>
      <c r="AE1173" s="39"/>
      <c r="AF1173" s="39"/>
      <c r="AG1173" s="39"/>
      <c r="AH1173" s="39"/>
      <c r="AI1173" s="39"/>
      <c r="AJ1173" s="39"/>
      <c r="AK1173" s="39"/>
      <c r="AL1173" s="39"/>
      <c r="AM1173" s="39"/>
      <c r="AN1173" s="39"/>
      <c r="AO1173" s="39"/>
      <c r="AP1173" s="39"/>
      <c r="AQ1173" s="39"/>
      <c r="AR1173" s="39"/>
      <c r="AS1173" s="39"/>
      <c r="AT1173" s="39"/>
      <c r="AU1173" s="39"/>
      <c r="AV1173" s="39"/>
      <c r="AW1173" s="39"/>
      <c r="AX1173" s="39"/>
      <c r="AY1173" s="39"/>
      <c r="AZ1173" s="39"/>
      <c r="BA1173" s="39"/>
      <c r="BB1173" s="39"/>
      <c r="BC1173" s="39"/>
      <c r="BD1173" s="39"/>
      <c r="BE1173" s="39"/>
      <c r="BF1173" s="39"/>
      <c r="BG1173" s="39"/>
      <c r="BH1173" s="39"/>
      <c r="BI1173" s="39"/>
      <c r="BJ1173" s="39"/>
      <c r="BK1173" s="39"/>
      <c r="BL1173" s="39"/>
      <c r="BM1173" s="39"/>
      <c r="BN1173" s="39"/>
      <c r="BO1173" s="39"/>
      <c r="BP1173" s="39"/>
      <c r="BQ1173" s="39"/>
      <c r="BR1173" s="39"/>
      <c r="BS1173" s="39"/>
      <c r="BT1173" s="39"/>
      <c r="BU1173" s="39"/>
      <c r="BV1173" s="39"/>
      <c r="BW1173" s="39"/>
      <c r="BX1173" s="39"/>
      <c r="BY1173" s="39"/>
      <c r="BZ1173" s="39"/>
      <c r="CA1173" s="39"/>
      <c r="CB1173" s="39"/>
      <c r="CC1173" s="39"/>
      <c r="CD1173" s="39"/>
      <c r="CE1173" s="39"/>
      <c r="CF1173" s="39"/>
      <c r="CG1173" s="39"/>
      <c r="CH1173" s="39"/>
      <c r="CI1173" s="39"/>
      <c r="CJ1173" s="39"/>
      <c r="CK1173" s="39"/>
      <c r="CL1173" s="39"/>
      <c r="CM1173" s="39"/>
      <c r="CN1173" s="39"/>
      <c r="CO1173" s="39"/>
      <c r="CP1173" s="39"/>
      <c r="CQ1173" s="39"/>
      <c r="CR1173" s="39"/>
      <c r="CS1173" s="39"/>
      <c r="CT1173" s="39"/>
      <c r="CU1173" s="39"/>
      <c r="CV1173" s="39"/>
      <c r="CW1173" s="39"/>
      <c r="CX1173" s="39"/>
      <c r="CY1173" s="39"/>
      <c r="CZ1173" s="39"/>
      <c r="DA1173" s="39"/>
      <c r="DB1173" s="39"/>
      <c r="DC1173" s="39"/>
      <c r="DD1173" s="39"/>
      <c r="DE1173" s="39"/>
      <c r="DF1173" s="39"/>
      <c r="DG1173" s="39"/>
      <c r="DH1173" s="39"/>
      <c r="DI1173" s="39"/>
      <c r="DJ1173" s="39"/>
      <c r="DK1173" s="39"/>
      <c r="DL1173" s="39"/>
      <c r="DM1173" s="39"/>
      <c r="DN1173" s="39"/>
      <c r="DO1173" s="39"/>
      <c r="DP1173" s="39"/>
      <c r="DQ1173" s="39"/>
      <c r="DR1173" s="39"/>
      <c r="DS1173" s="39"/>
      <c r="DT1173" s="39"/>
      <c r="DU1173" s="39"/>
      <c r="DV1173" s="39"/>
      <c r="DW1173" s="39"/>
      <c r="DX1173" s="39"/>
      <c r="DY1173" s="39"/>
      <c r="DZ1173" s="39"/>
      <c r="EA1173" s="39"/>
      <c r="EB1173" s="39"/>
      <c r="EC1173" s="39"/>
      <c r="ED1173" s="39"/>
      <c r="EE1173" s="39"/>
      <c r="EF1173" s="39"/>
      <c r="EG1173" s="39"/>
      <c r="EH1173" s="39"/>
      <c r="EI1173" s="39"/>
      <c r="EJ1173" s="39"/>
      <c r="EK1173" s="39"/>
      <c r="EL1173" s="39"/>
      <c r="EM1173" s="39"/>
      <c r="EN1173" s="39"/>
      <c r="EO1173" s="39"/>
      <c r="EP1173" s="39"/>
      <c r="EQ1173" s="39"/>
      <c r="ER1173" s="39"/>
      <c r="ES1173" s="39"/>
      <c r="ET1173" s="39"/>
      <c r="EU1173" s="39"/>
      <c r="EV1173" s="39"/>
      <c r="EW1173" s="39"/>
      <c r="EX1173" s="39"/>
      <c r="EY1173" s="39"/>
      <c r="EZ1173" s="39"/>
      <c r="FA1173" s="39"/>
      <c r="FB1173" s="39"/>
      <c r="FC1173" s="39"/>
      <c r="FD1173" s="39"/>
      <c r="FE1173" s="39"/>
      <c r="FF1173" s="39"/>
      <c r="FG1173" s="39"/>
      <c r="FH1173" s="39"/>
      <c r="FI1173" s="39"/>
      <c r="FJ1173" s="39"/>
      <c r="FK1173" s="39"/>
      <c r="FL1173" s="39"/>
      <c r="FM1173" s="39"/>
      <c r="FN1173" s="39"/>
      <c r="FO1173" s="39"/>
      <c r="FP1173" s="39"/>
      <c r="FQ1173" s="39"/>
      <c r="FR1173" s="39"/>
      <c r="FS1173" s="39"/>
      <c r="FT1173" s="39"/>
      <c r="FU1173" s="39"/>
      <c r="FV1173" s="39"/>
      <c r="FW1173" s="39"/>
      <c r="FX1173" s="39"/>
      <c r="FY1173" s="39"/>
      <c r="FZ1173" s="39"/>
      <c r="GA1173" s="39"/>
      <c r="GB1173" s="39"/>
      <c r="GC1173" s="39"/>
      <c r="GD1173" s="39"/>
      <c r="GE1173" s="39"/>
      <c r="GF1173" s="39"/>
      <c r="GG1173" s="39"/>
      <c r="GH1173" s="39"/>
      <c r="GI1173" s="39"/>
      <c r="GJ1173" s="39"/>
      <c r="GK1173" s="39"/>
      <c r="GL1173" s="39"/>
      <c r="GM1173" s="39"/>
      <c r="GN1173" s="39"/>
      <c r="GO1173" s="39"/>
      <c r="GP1173" s="39"/>
      <c r="GQ1173" s="39"/>
      <c r="GR1173" s="39"/>
      <c r="GS1173" s="39"/>
      <c r="GT1173" s="39"/>
      <c r="GU1173" s="39"/>
      <c r="GV1173" s="39"/>
      <c r="GW1173" s="39"/>
      <c r="GX1173" s="39"/>
      <c r="GY1173" s="39"/>
      <c r="GZ1173" s="39"/>
      <c r="HA1173" s="39"/>
      <c r="HB1173" s="39"/>
      <c r="HC1173" s="39"/>
      <c r="HD1173" s="39"/>
      <c r="HE1173" s="39"/>
      <c r="HF1173" s="39"/>
      <c r="HG1173" s="39"/>
      <c r="HH1173" s="39"/>
      <c r="HI1173" s="39"/>
      <c r="HJ1173" s="39"/>
      <c r="HK1173" s="39"/>
      <c r="HL1173" s="39"/>
      <c r="HM1173" s="39"/>
      <c r="HN1173" s="39"/>
      <c r="HO1173" s="39"/>
      <c r="HP1173" s="39"/>
      <c r="HQ1173" s="39"/>
      <c r="HR1173" s="39"/>
      <c r="HS1173" s="39"/>
      <c r="HT1173" s="39"/>
      <c r="HU1173" s="39"/>
      <c r="HV1173" s="39"/>
      <c r="HW1173" s="39"/>
      <c r="HX1173" s="39"/>
      <c r="HY1173" s="39"/>
      <c r="HZ1173" s="39"/>
      <c r="IA1173" s="39"/>
      <c r="IB1173" s="44"/>
      <c r="IC1173" s="40"/>
      <c r="ID1173" s="40"/>
      <c r="IE1173" s="40"/>
      <c r="IF1173" s="40"/>
      <c r="IG1173" s="40"/>
      <c r="IH1173" s="40"/>
      <c r="II1173" s="40"/>
      <c r="IJ1173" s="40"/>
      <c r="IK1173" s="40"/>
      <c r="IL1173" s="40"/>
      <c r="IM1173" s="40"/>
      <c r="IN1173" s="40"/>
      <c r="IO1173" s="40"/>
      <c r="IP1173" s="40"/>
      <c r="IQ1173" s="40"/>
      <c r="IR1173" s="40"/>
      <c r="IS1173" s="40"/>
      <c r="IT1173" s="40"/>
      <c r="IU1173" s="40"/>
      <c r="IV1173" s="40"/>
    </row>
    <row r="1174" spans="2:256" s="33" customFormat="1" ht="31.5" x14ac:dyDescent="0.25">
      <c r="B1174" s="177"/>
      <c r="C1174" s="94">
        <v>538</v>
      </c>
      <c r="D1174" s="42" t="s">
        <v>4252</v>
      </c>
      <c r="E1174" s="42" t="s">
        <v>1757</v>
      </c>
      <c r="F1174" s="42" t="s">
        <v>1555</v>
      </c>
      <c r="G1174" s="80" t="s">
        <v>4113</v>
      </c>
      <c r="H1174" s="116" t="s">
        <v>4111</v>
      </c>
      <c r="I1174" s="145">
        <v>7000</v>
      </c>
      <c r="J1174" s="38"/>
      <c r="K1174" s="35" t="s">
        <v>3665</v>
      </c>
      <c r="L1174" s="39"/>
      <c r="M1174" s="39"/>
      <c r="N1174" s="39"/>
      <c r="O1174" s="39"/>
      <c r="P1174" s="39"/>
      <c r="Q1174" s="39"/>
      <c r="R1174" s="39"/>
      <c r="S1174" s="39"/>
      <c r="T1174" s="39"/>
      <c r="U1174" s="39"/>
      <c r="V1174" s="39"/>
      <c r="W1174" s="39"/>
      <c r="X1174" s="39"/>
      <c r="Y1174" s="39"/>
      <c r="Z1174" s="39"/>
      <c r="AA1174" s="39"/>
      <c r="AB1174" s="39"/>
      <c r="AC1174" s="39"/>
      <c r="AD1174" s="39"/>
      <c r="AE1174" s="39"/>
      <c r="AF1174" s="39"/>
      <c r="AG1174" s="39"/>
      <c r="AH1174" s="39"/>
      <c r="AI1174" s="39"/>
      <c r="AJ1174" s="39"/>
      <c r="AK1174" s="39"/>
      <c r="AL1174" s="39"/>
      <c r="AM1174" s="39"/>
      <c r="AN1174" s="39"/>
      <c r="AO1174" s="39"/>
      <c r="AP1174" s="39"/>
      <c r="AQ1174" s="39"/>
      <c r="AR1174" s="39"/>
      <c r="AS1174" s="39"/>
      <c r="AT1174" s="39"/>
      <c r="AU1174" s="39"/>
      <c r="AV1174" s="39"/>
      <c r="AW1174" s="39"/>
      <c r="AX1174" s="39"/>
      <c r="AY1174" s="39"/>
      <c r="AZ1174" s="39"/>
      <c r="BA1174" s="39"/>
      <c r="BB1174" s="39"/>
      <c r="BC1174" s="39"/>
      <c r="BD1174" s="39"/>
      <c r="BE1174" s="39"/>
      <c r="BF1174" s="39"/>
      <c r="BG1174" s="39"/>
      <c r="BH1174" s="39"/>
      <c r="BI1174" s="39"/>
      <c r="BJ1174" s="39"/>
      <c r="BK1174" s="39"/>
      <c r="BL1174" s="39"/>
      <c r="BM1174" s="39"/>
      <c r="BN1174" s="39"/>
      <c r="BO1174" s="39"/>
      <c r="BP1174" s="39"/>
      <c r="BQ1174" s="39"/>
      <c r="BR1174" s="39"/>
      <c r="BS1174" s="39"/>
      <c r="BT1174" s="39"/>
      <c r="BU1174" s="39"/>
      <c r="BV1174" s="39"/>
      <c r="BW1174" s="39"/>
      <c r="BX1174" s="39"/>
      <c r="BY1174" s="39"/>
      <c r="BZ1174" s="39"/>
      <c r="CA1174" s="39"/>
      <c r="CB1174" s="39"/>
      <c r="CC1174" s="39"/>
      <c r="CD1174" s="39"/>
      <c r="CE1174" s="39"/>
      <c r="CF1174" s="39"/>
      <c r="CG1174" s="39"/>
      <c r="CH1174" s="39"/>
      <c r="CI1174" s="39"/>
      <c r="CJ1174" s="39"/>
      <c r="CK1174" s="39"/>
      <c r="CL1174" s="39"/>
      <c r="CM1174" s="39"/>
      <c r="CN1174" s="39"/>
      <c r="CO1174" s="39"/>
      <c r="CP1174" s="39"/>
      <c r="CQ1174" s="39"/>
      <c r="CR1174" s="39"/>
      <c r="CS1174" s="39"/>
      <c r="CT1174" s="39"/>
      <c r="CU1174" s="39"/>
      <c r="CV1174" s="39"/>
      <c r="CW1174" s="39"/>
      <c r="CX1174" s="39"/>
      <c r="CY1174" s="39"/>
      <c r="CZ1174" s="39"/>
      <c r="DA1174" s="39"/>
      <c r="DB1174" s="39"/>
      <c r="DC1174" s="39"/>
      <c r="DD1174" s="39"/>
      <c r="DE1174" s="39"/>
      <c r="DF1174" s="39"/>
      <c r="DG1174" s="39"/>
      <c r="DH1174" s="39"/>
      <c r="DI1174" s="39"/>
      <c r="DJ1174" s="39"/>
      <c r="DK1174" s="39"/>
      <c r="DL1174" s="39"/>
      <c r="DM1174" s="39"/>
      <c r="DN1174" s="39"/>
      <c r="DO1174" s="39"/>
      <c r="DP1174" s="39"/>
      <c r="DQ1174" s="39"/>
      <c r="DR1174" s="39"/>
      <c r="DS1174" s="39"/>
      <c r="DT1174" s="39"/>
      <c r="DU1174" s="39"/>
      <c r="DV1174" s="39"/>
      <c r="DW1174" s="39"/>
      <c r="DX1174" s="39"/>
      <c r="DY1174" s="39"/>
      <c r="DZ1174" s="39"/>
      <c r="EA1174" s="39"/>
      <c r="EB1174" s="39"/>
      <c r="EC1174" s="39"/>
      <c r="ED1174" s="39"/>
      <c r="EE1174" s="39"/>
      <c r="EF1174" s="39"/>
      <c r="EG1174" s="39"/>
      <c r="EH1174" s="39"/>
      <c r="EI1174" s="39"/>
      <c r="EJ1174" s="39"/>
      <c r="EK1174" s="39"/>
      <c r="EL1174" s="39"/>
      <c r="EM1174" s="39"/>
      <c r="EN1174" s="39"/>
      <c r="EO1174" s="39"/>
      <c r="EP1174" s="39"/>
      <c r="EQ1174" s="39"/>
      <c r="ER1174" s="39"/>
      <c r="ES1174" s="39"/>
      <c r="ET1174" s="39"/>
      <c r="EU1174" s="39"/>
      <c r="EV1174" s="39"/>
      <c r="EW1174" s="39"/>
      <c r="EX1174" s="39"/>
      <c r="EY1174" s="39"/>
      <c r="EZ1174" s="39"/>
      <c r="FA1174" s="39"/>
      <c r="FB1174" s="39"/>
      <c r="FC1174" s="39"/>
      <c r="FD1174" s="39"/>
      <c r="FE1174" s="39"/>
      <c r="FF1174" s="39"/>
      <c r="FG1174" s="39"/>
      <c r="FH1174" s="39"/>
      <c r="FI1174" s="39"/>
      <c r="FJ1174" s="39"/>
      <c r="FK1174" s="39"/>
      <c r="FL1174" s="39"/>
      <c r="FM1174" s="39"/>
      <c r="FN1174" s="39"/>
      <c r="FO1174" s="39"/>
      <c r="FP1174" s="39"/>
      <c r="FQ1174" s="39"/>
      <c r="FR1174" s="39"/>
      <c r="FS1174" s="39"/>
      <c r="FT1174" s="39"/>
      <c r="FU1174" s="39"/>
      <c r="FV1174" s="39"/>
      <c r="FW1174" s="39"/>
      <c r="FX1174" s="39"/>
      <c r="FY1174" s="39"/>
      <c r="FZ1174" s="39"/>
      <c r="GA1174" s="39"/>
      <c r="GB1174" s="39"/>
      <c r="GC1174" s="39"/>
      <c r="GD1174" s="39"/>
      <c r="GE1174" s="39"/>
      <c r="GF1174" s="39"/>
      <c r="GG1174" s="39"/>
      <c r="GH1174" s="39"/>
      <c r="GI1174" s="39"/>
      <c r="GJ1174" s="39"/>
      <c r="GK1174" s="39"/>
      <c r="GL1174" s="39"/>
      <c r="GM1174" s="39"/>
      <c r="GN1174" s="39"/>
      <c r="GO1174" s="39"/>
      <c r="GP1174" s="39"/>
      <c r="GQ1174" s="39"/>
      <c r="GR1174" s="39"/>
      <c r="GS1174" s="39"/>
      <c r="GT1174" s="39"/>
      <c r="GU1174" s="39"/>
      <c r="GV1174" s="39"/>
      <c r="GW1174" s="39"/>
      <c r="GX1174" s="39"/>
      <c r="GY1174" s="39"/>
      <c r="GZ1174" s="39"/>
      <c r="HA1174" s="39"/>
      <c r="HB1174" s="39"/>
      <c r="HC1174" s="39"/>
      <c r="HD1174" s="39"/>
      <c r="HE1174" s="39"/>
      <c r="HF1174" s="39"/>
      <c r="HG1174" s="39"/>
      <c r="HH1174" s="39"/>
      <c r="HI1174" s="39"/>
      <c r="HJ1174" s="39"/>
      <c r="HK1174" s="39"/>
      <c r="HL1174" s="39"/>
      <c r="HM1174" s="39"/>
      <c r="HN1174" s="39"/>
      <c r="HO1174" s="39"/>
      <c r="HP1174" s="39"/>
      <c r="HQ1174" s="39"/>
      <c r="HR1174" s="39"/>
      <c r="HS1174" s="39"/>
      <c r="HT1174" s="39"/>
      <c r="HU1174" s="39"/>
      <c r="HV1174" s="39"/>
      <c r="HW1174" s="39"/>
      <c r="HX1174" s="39"/>
      <c r="HY1174" s="39"/>
      <c r="HZ1174" s="39"/>
      <c r="IA1174" s="39"/>
      <c r="IB1174" s="44"/>
      <c r="IC1174" s="40"/>
      <c r="ID1174" s="40"/>
      <c r="IE1174" s="40"/>
      <c r="IF1174" s="40"/>
      <c r="IG1174" s="40"/>
      <c r="IH1174" s="40"/>
      <c r="II1174" s="40"/>
      <c r="IJ1174" s="40"/>
      <c r="IK1174" s="40"/>
      <c r="IL1174" s="40"/>
      <c r="IM1174" s="40"/>
      <c r="IN1174" s="40"/>
      <c r="IO1174" s="40"/>
      <c r="IP1174" s="40"/>
      <c r="IQ1174" s="40"/>
      <c r="IR1174" s="40"/>
      <c r="IS1174" s="40"/>
      <c r="IT1174" s="40"/>
      <c r="IU1174" s="40"/>
      <c r="IV1174" s="40"/>
    </row>
    <row r="1175" spans="2:256" s="33" customFormat="1" ht="47.25" x14ac:dyDescent="0.25">
      <c r="B1175" s="177"/>
      <c r="C1175" s="94">
        <v>539</v>
      </c>
      <c r="D1175" s="42" t="s">
        <v>4252</v>
      </c>
      <c r="E1175" s="42" t="s">
        <v>1757</v>
      </c>
      <c r="F1175" s="42" t="s">
        <v>1556</v>
      </c>
      <c r="G1175" s="80" t="s">
        <v>4114</v>
      </c>
      <c r="H1175" s="112" t="s">
        <v>4115</v>
      </c>
      <c r="I1175" s="145">
        <v>32600</v>
      </c>
      <c r="J1175" s="38"/>
      <c r="K1175" s="35" t="s">
        <v>3666</v>
      </c>
      <c r="L1175" s="39"/>
      <c r="M1175" s="39"/>
      <c r="N1175" s="39"/>
      <c r="O1175" s="39"/>
      <c r="P1175" s="39"/>
      <c r="Q1175" s="39"/>
      <c r="R1175" s="39"/>
      <c r="S1175" s="39"/>
      <c r="T1175" s="39"/>
      <c r="U1175" s="39"/>
      <c r="V1175" s="39"/>
      <c r="W1175" s="39"/>
      <c r="X1175" s="39"/>
      <c r="Y1175" s="39"/>
      <c r="Z1175" s="39"/>
      <c r="AA1175" s="39"/>
      <c r="AB1175" s="39"/>
      <c r="AC1175" s="39"/>
      <c r="AD1175" s="39"/>
      <c r="AE1175" s="39"/>
      <c r="AF1175" s="39"/>
      <c r="AG1175" s="39"/>
      <c r="AH1175" s="39"/>
      <c r="AI1175" s="39"/>
      <c r="AJ1175" s="39"/>
      <c r="AK1175" s="39"/>
      <c r="AL1175" s="39"/>
      <c r="AM1175" s="39"/>
      <c r="AN1175" s="39"/>
      <c r="AO1175" s="39"/>
      <c r="AP1175" s="39"/>
      <c r="AQ1175" s="39"/>
      <c r="AR1175" s="39"/>
      <c r="AS1175" s="39"/>
      <c r="AT1175" s="39"/>
      <c r="AU1175" s="39"/>
      <c r="AV1175" s="39"/>
      <c r="AW1175" s="39"/>
      <c r="AX1175" s="39"/>
      <c r="AY1175" s="39"/>
      <c r="AZ1175" s="39"/>
      <c r="BA1175" s="39"/>
      <c r="BB1175" s="39"/>
      <c r="BC1175" s="39"/>
      <c r="BD1175" s="39"/>
      <c r="BE1175" s="39"/>
      <c r="BF1175" s="39"/>
      <c r="BG1175" s="39"/>
      <c r="BH1175" s="39"/>
      <c r="BI1175" s="39"/>
      <c r="BJ1175" s="39"/>
      <c r="BK1175" s="39"/>
      <c r="BL1175" s="39"/>
      <c r="BM1175" s="39"/>
      <c r="BN1175" s="39"/>
      <c r="BO1175" s="39"/>
      <c r="BP1175" s="39"/>
      <c r="BQ1175" s="39"/>
      <c r="BR1175" s="39"/>
      <c r="BS1175" s="39"/>
      <c r="BT1175" s="39"/>
      <c r="BU1175" s="39"/>
      <c r="BV1175" s="39"/>
      <c r="BW1175" s="39"/>
      <c r="BX1175" s="39"/>
      <c r="BY1175" s="39"/>
      <c r="BZ1175" s="39"/>
      <c r="CA1175" s="39"/>
      <c r="CB1175" s="39"/>
      <c r="CC1175" s="39"/>
      <c r="CD1175" s="39"/>
      <c r="CE1175" s="39"/>
      <c r="CF1175" s="39"/>
      <c r="CG1175" s="39"/>
      <c r="CH1175" s="39"/>
      <c r="CI1175" s="39"/>
      <c r="CJ1175" s="39"/>
      <c r="CK1175" s="39"/>
      <c r="CL1175" s="39"/>
      <c r="CM1175" s="39"/>
      <c r="CN1175" s="39"/>
      <c r="CO1175" s="39"/>
      <c r="CP1175" s="39"/>
      <c r="CQ1175" s="39"/>
      <c r="CR1175" s="39"/>
      <c r="CS1175" s="39"/>
      <c r="CT1175" s="39"/>
      <c r="CU1175" s="39"/>
      <c r="CV1175" s="39"/>
      <c r="CW1175" s="39"/>
      <c r="CX1175" s="39"/>
      <c r="CY1175" s="39"/>
      <c r="CZ1175" s="39"/>
      <c r="DA1175" s="39"/>
      <c r="DB1175" s="39"/>
      <c r="DC1175" s="39"/>
      <c r="DD1175" s="39"/>
      <c r="DE1175" s="39"/>
      <c r="DF1175" s="39"/>
      <c r="DG1175" s="39"/>
      <c r="DH1175" s="39"/>
      <c r="DI1175" s="39"/>
      <c r="DJ1175" s="39"/>
      <c r="DK1175" s="39"/>
      <c r="DL1175" s="39"/>
      <c r="DM1175" s="39"/>
      <c r="DN1175" s="39"/>
      <c r="DO1175" s="39"/>
      <c r="DP1175" s="39"/>
      <c r="DQ1175" s="39"/>
      <c r="DR1175" s="39"/>
      <c r="DS1175" s="39"/>
      <c r="DT1175" s="39"/>
      <c r="DU1175" s="39"/>
      <c r="DV1175" s="39"/>
      <c r="DW1175" s="39"/>
      <c r="DX1175" s="39"/>
      <c r="DY1175" s="39"/>
      <c r="DZ1175" s="39"/>
      <c r="EA1175" s="39"/>
      <c r="EB1175" s="39"/>
      <c r="EC1175" s="39"/>
      <c r="ED1175" s="39"/>
      <c r="EE1175" s="39"/>
      <c r="EF1175" s="39"/>
      <c r="EG1175" s="39"/>
      <c r="EH1175" s="39"/>
      <c r="EI1175" s="39"/>
      <c r="EJ1175" s="39"/>
      <c r="EK1175" s="39"/>
      <c r="EL1175" s="39"/>
      <c r="EM1175" s="39"/>
      <c r="EN1175" s="39"/>
      <c r="EO1175" s="39"/>
      <c r="EP1175" s="39"/>
      <c r="EQ1175" s="39"/>
      <c r="ER1175" s="39"/>
      <c r="ES1175" s="39"/>
      <c r="ET1175" s="39"/>
      <c r="EU1175" s="39"/>
      <c r="EV1175" s="39"/>
      <c r="EW1175" s="39"/>
      <c r="EX1175" s="39"/>
      <c r="EY1175" s="39"/>
      <c r="EZ1175" s="39"/>
      <c r="FA1175" s="39"/>
      <c r="FB1175" s="39"/>
      <c r="FC1175" s="39"/>
      <c r="FD1175" s="39"/>
      <c r="FE1175" s="39"/>
      <c r="FF1175" s="39"/>
      <c r="FG1175" s="39"/>
      <c r="FH1175" s="39"/>
      <c r="FI1175" s="39"/>
      <c r="FJ1175" s="39"/>
      <c r="FK1175" s="39"/>
      <c r="FL1175" s="39"/>
      <c r="FM1175" s="39"/>
      <c r="FN1175" s="39"/>
      <c r="FO1175" s="39"/>
      <c r="FP1175" s="39"/>
      <c r="FQ1175" s="39"/>
      <c r="FR1175" s="39"/>
      <c r="FS1175" s="39"/>
      <c r="FT1175" s="39"/>
      <c r="FU1175" s="39"/>
      <c r="FV1175" s="39"/>
      <c r="FW1175" s="39"/>
      <c r="FX1175" s="39"/>
      <c r="FY1175" s="39"/>
      <c r="FZ1175" s="39"/>
      <c r="GA1175" s="39"/>
      <c r="GB1175" s="39"/>
      <c r="GC1175" s="39"/>
      <c r="GD1175" s="39"/>
      <c r="GE1175" s="39"/>
      <c r="GF1175" s="39"/>
      <c r="GG1175" s="39"/>
      <c r="GH1175" s="39"/>
      <c r="GI1175" s="39"/>
      <c r="GJ1175" s="39"/>
      <c r="GK1175" s="39"/>
      <c r="GL1175" s="39"/>
      <c r="GM1175" s="39"/>
      <c r="GN1175" s="39"/>
      <c r="GO1175" s="39"/>
      <c r="GP1175" s="39"/>
      <c r="GQ1175" s="39"/>
      <c r="GR1175" s="39"/>
      <c r="GS1175" s="39"/>
      <c r="GT1175" s="39"/>
      <c r="GU1175" s="39"/>
      <c r="GV1175" s="39"/>
      <c r="GW1175" s="39"/>
      <c r="GX1175" s="39"/>
      <c r="GY1175" s="39"/>
      <c r="GZ1175" s="39"/>
      <c r="HA1175" s="39"/>
      <c r="HB1175" s="39"/>
      <c r="HC1175" s="39"/>
      <c r="HD1175" s="39"/>
      <c r="HE1175" s="39"/>
      <c r="HF1175" s="39"/>
      <c r="HG1175" s="39"/>
      <c r="HH1175" s="39"/>
      <c r="HI1175" s="39"/>
      <c r="HJ1175" s="39"/>
      <c r="HK1175" s="39"/>
      <c r="HL1175" s="39"/>
      <c r="HM1175" s="39"/>
      <c r="HN1175" s="39"/>
      <c r="HO1175" s="39"/>
      <c r="HP1175" s="39"/>
      <c r="HQ1175" s="39"/>
      <c r="HR1175" s="39"/>
      <c r="HS1175" s="39"/>
      <c r="HT1175" s="39"/>
      <c r="HU1175" s="39"/>
      <c r="HV1175" s="39"/>
      <c r="HW1175" s="39"/>
      <c r="HX1175" s="39"/>
      <c r="HY1175" s="39"/>
      <c r="HZ1175" s="39"/>
      <c r="IA1175" s="39"/>
      <c r="IB1175" s="44"/>
      <c r="IC1175" s="40"/>
      <c r="ID1175" s="40"/>
      <c r="IE1175" s="40"/>
      <c r="IF1175" s="40"/>
      <c r="IG1175" s="40"/>
      <c r="IH1175" s="40"/>
      <c r="II1175" s="40"/>
      <c r="IJ1175" s="40"/>
      <c r="IK1175" s="40"/>
      <c r="IL1175" s="40"/>
      <c r="IM1175" s="40"/>
      <c r="IN1175" s="40"/>
      <c r="IO1175" s="40"/>
      <c r="IP1175" s="40"/>
      <c r="IQ1175" s="40"/>
      <c r="IR1175" s="40"/>
      <c r="IS1175" s="40"/>
      <c r="IT1175" s="40"/>
      <c r="IU1175" s="40"/>
      <c r="IV1175" s="40"/>
    </row>
    <row r="1176" spans="2:256" s="33" customFormat="1" ht="31.5" x14ac:dyDescent="0.25">
      <c r="B1176" s="177"/>
      <c r="C1176" s="94">
        <v>540</v>
      </c>
      <c r="D1176" s="80" t="s">
        <v>3324</v>
      </c>
      <c r="E1176" s="42" t="s">
        <v>1757</v>
      </c>
      <c r="F1176" s="45" t="s">
        <v>1557</v>
      </c>
      <c r="G1176" s="80" t="s">
        <v>4116</v>
      </c>
      <c r="H1176" s="112" t="s">
        <v>4117</v>
      </c>
      <c r="I1176" s="145">
        <v>51400</v>
      </c>
      <c r="J1176" s="38"/>
      <c r="K1176" s="35" t="s">
        <v>3667</v>
      </c>
      <c r="L1176" s="39"/>
      <c r="M1176" s="39"/>
      <c r="N1176" s="39"/>
      <c r="O1176" s="39"/>
      <c r="P1176" s="39"/>
      <c r="Q1176" s="39"/>
      <c r="R1176" s="39"/>
      <c r="S1176" s="39"/>
      <c r="T1176" s="39"/>
      <c r="U1176" s="39"/>
      <c r="V1176" s="39"/>
      <c r="W1176" s="39"/>
      <c r="X1176" s="39"/>
      <c r="Y1176" s="39"/>
      <c r="Z1176" s="39"/>
      <c r="AA1176" s="39"/>
      <c r="AB1176" s="39"/>
      <c r="AC1176" s="39"/>
      <c r="AD1176" s="39"/>
      <c r="AE1176" s="39"/>
      <c r="AF1176" s="39"/>
      <c r="AG1176" s="39"/>
      <c r="AH1176" s="39"/>
      <c r="AI1176" s="39"/>
      <c r="AJ1176" s="39"/>
      <c r="AK1176" s="39"/>
      <c r="AL1176" s="39"/>
      <c r="AM1176" s="39"/>
      <c r="AN1176" s="39"/>
      <c r="AO1176" s="39"/>
      <c r="AP1176" s="39"/>
      <c r="AQ1176" s="39"/>
      <c r="AR1176" s="39"/>
      <c r="AS1176" s="39"/>
      <c r="AT1176" s="39"/>
      <c r="AU1176" s="39"/>
      <c r="AV1176" s="39"/>
      <c r="AW1176" s="39"/>
      <c r="AX1176" s="39"/>
      <c r="AY1176" s="39"/>
      <c r="AZ1176" s="39"/>
      <c r="BA1176" s="39"/>
      <c r="BB1176" s="39"/>
      <c r="BC1176" s="39"/>
      <c r="BD1176" s="39"/>
      <c r="BE1176" s="39"/>
      <c r="BF1176" s="39"/>
      <c r="BG1176" s="39"/>
      <c r="BH1176" s="39"/>
      <c r="BI1176" s="39"/>
      <c r="BJ1176" s="39"/>
      <c r="BK1176" s="39"/>
      <c r="BL1176" s="39"/>
      <c r="BM1176" s="39"/>
      <c r="BN1176" s="39"/>
      <c r="BO1176" s="39"/>
      <c r="BP1176" s="39"/>
      <c r="BQ1176" s="39"/>
      <c r="BR1176" s="39"/>
      <c r="BS1176" s="39"/>
      <c r="BT1176" s="39"/>
      <c r="BU1176" s="39"/>
      <c r="BV1176" s="39"/>
      <c r="BW1176" s="39"/>
      <c r="BX1176" s="39"/>
      <c r="BY1176" s="39"/>
      <c r="BZ1176" s="39"/>
      <c r="CA1176" s="39"/>
      <c r="CB1176" s="39"/>
      <c r="CC1176" s="39"/>
      <c r="CD1176" s="39"/>
      <c r="CE1176" s="39"/>
      <c r="CF1176" s="39"/>
      <c r="CG1176" s="39"/>
      <c r="CH1176" s="39"/>
      <c r="CI1176" s="39"/>
      <c r="CJ1176" s="39"/>
      <c r="CK1176" s="39"/>
      <c r="CL1176" s="39"/>
      <c r="CM1176" s="39"/>
      <c r="CN1176" s="39"/>
      <c r="CO1176" s="39"/>
      <c r="CP1176" s="39"/>
      <c r="CQ1176" s="39"/>
      <c r="CR1176" s="39"/>
      <c r="CS1176" s="39"/>
      <c r="CT1176" s="39"/>
      <c r="CU1176" s="39"/>
      <c r="CV1176" s="39"/>
      <c r="CW1176" s="39"/>
      <c r="CX1176" s="39"/>
      <c r="CY1176" s="39"/>
      <c r="CZ1176" s="39"/>
      <c r="DA1176" s="39"/>
      <c r="DB1176" s="39"/>
      <c r="DC1176" s="39"/>
      <c r="DD1176" s="39"/>
      <c r="DE1176" s="39"/>
      <c r="DF1176" s="39"/>
      <c r="DG1176" s="39"/>
      <c r="DH1176" s="39"/>
      <c r="DI1176" s="39"/>
      <c r="DJ1176" s="39"/>
      <c r="DK1176" s="39"/>
      <c r="DL1176" s="39"/>
      <c r="DM1176" s="39"/>
      <c r="DN1176" s="39"/>
      <c r="DO1176" s="39"/>
      <c r="DP1176" s="39"/>
      <c r="DQ1176" s="39"/>
      <c r="DR1176" s="39"/>
      <c r="DS1176" s="39"/>
      <c r="DT1176" s="39"/>
      <c r="DU1176" s="39"/>
      <c r="DV1176" s="39"/>
      <c r="DW1176" s="39"/>
      <c r="DX1176" s="39"/>
      <c r="DY1176" s="39"/>
      <c r="DZ1176" s="39"/>
      <c r="EA1176" s="39"/>
      <c r="EB1176" s="39"/>
      <c r="EC1176" s="39"/>
      <c r="ED1176" s="39"/>
      <c r="EE1176" s="39"/>
      <c r="EF1176" s="39"/>
      <c r="EG1176" s="39"/>
      <c r="EH1176" s="39"/>
      <c r="EI1176" s="39"/>
      <c r="EJ1176" s="39"/>
      <c r="EK1176" s="39"/>
      <c r="EL1176" s="39"/>
      <c r="EM1176" s="39"/>
      <c r="EN1176" s="39"/>
      <c r="EO1176" s="39"/>
      <c r="EP1176" s="39"/>
      <c r="EQ1176" s="39"/>
      <c r="ER1176" s="39"/>
      <c r="ES1176" s="39"/>
      <c r="ET1176" s="39"/>
      <c r="EU1176" s="39"/>
      <c r="EV1176" s="39"/>
      <c r="EW1176" s="39"/>
      <c r="EX1176" s="39"/>
      <c r="EY1176" s="39"/>
      <c r="EZ1176" s="39"/>
      <c r="FA1176" s="39"/>
      <c r="FB1176" s="39"/>
      <c r="FC1176" s="39"/>
      <c r="FD1176" s="39"/>
      <c r="FE1176" s="39"/>
      <c r="FF1176" s="39"/>
      <c r="FG1176" s="39"/>
      <c r="FH1176" s="39"/>
      <c r="FI1176" s="39"/>
      <c r="FJ1176" s="39"/>
      <c r="FK1176" s="39"/>
      <c r="FL1176" s="39"/>
      <c r="FM1176" s="39"/>
      <c r="FN1176" s="39"/>
      <c r="FO1176" s="39"/>
      <c r="FP1176" s="39"/>
      <c r="FQ1176" s="39"/>
      <c r="FR1176" s="39"/>
      <c r="FS1176" s="39"/>
      <c r="FT1176" s="39"/>
      <c r="FU1176" s="39"/>
      <c r="FV1176" s="39"/>
      <c r="FW1176" s="39"/>
      <c r="FX1176" s="39"/>
      <c r="FY1176" s="39"/>
      <c r="FZ1176" s="39"/>
      <c r="GA1176" s="39"/>
      <c r="GB1176" s="39"/>
      <c r="GC1176" s="39"/>
      <c r="GD1176" s="39"/>
      <c r="GE1176" s="39"/>
      <c r="GF1176" s="39"/>
      <c r="GG1176" s="39"/>
      <c r="GH1176" s="39"/>
      <c r="GI1176" s="39"/>
      <c r="GJ1176" s="39"/>
      <c r="GK1176" s="39"/>
      <c r="GL1176" s="39"/>
      <c r="GM1176" s="39"/>
      <c r="GN1176" s="39"/>
      <c r="GO1176" s="39"/>
      <c r="GP1176" s="39"/>
      <c r="GQ1176" s="39"/>
      <c r="GR1176" s="39"/>
      <c r="GS1176" s="39"/>
      <c r="GT1176" s="39"/>
      <c r="GU1176" s="39"/>
      <c r="GV1176" s="39"/>
      <c r="GW1176" s="39"/>
      <c r="GX1176" s="39"/>
      <c r="GY1176" s="39"/>
      <c r="GZ1176" s="39"/>
      <c r="HA1176" s="39"/>
      <c r="HB1176" s="39"/>
      <c r="HC1176" s="39"/>
      <c r="HD1176" s="39"/>
      <c r="HE1176" s="39"/>
      <c r="HF1176" s="39"/>
      <c r="HG1176" s="39"/>
      <c r="HH1176" s="39"/>
      <c r="HI1176" s="39"/>
      <c r="HJ1176" s="39"/>
      <c r="HK1176" s="39"/>
      <c r="HL1176" s="39"/>
      <c r="HM1176" s="39"/>
      <c r="HN1176" s="39"/>
      <c r="HO1176" s="39"/>
      <c r="HP1176" s="39"/>
      <c r="HQ1176" s="39"/>
      <c r="HR1176" s="39"/>
      <c r="HS1176" s="39"/>
      <c r="HT1176" s="39"/>
      <c r="HU1176" s="39"/>
      <c r="HV1176" s="39"/>
      <c r="HW1176" s="39"/>
      <c r="HX1176" s="39"/>
      <c r="HY1176" s="39"/>
      <c r="HZ1176" s="39"/>
      <c r="IA1176" s="39"/>
      <c r="IB1176" s="44"/>
      <c r="IC1176" s="40"/>
      <c r="ID1176" s="40"/>
      <c r="IE1176" s="40"/>
      <c r="IF1176" s="40"/>
      <c r="IG1176" s="40"/>
      <c r="IH1176" s="40"/>
      <c r="II1176" s="40"/>
      <c r="IJ1176" s="40"/>
      <c r="IK1176" s="40"/>
      <c r="IL1176" s="40"/>
      <c r="IM1176" s="40"/>
      <c r="IN1176" s="40"/>
      <c r="IO1176" s="40"/>
      <c r="IP1176" s="40"/>
      <c r="IQ1176" s="40"/>
      <c r="IR1176" s="40"/>
      <c r="IS1176" s="40"/>
      <c r="IT1176" s="40"/>
      <c r="IU1176" s="40"/>
      <c r="IV1176" s="40"/>
    </row>
    <row r="1177" spans="2:256" s="33" customFormat="1" ht="31.5" x14ac:dyDescent="0.25">
      <c r="B1177" s="177"/>
      <c r="C1177" s="94">
        <v>541</v>
      </c>
      <c r="D1177" s="42" t="s">
        <v>4252</v>
      </c>
      <c r="E1177" s="42" t="s">
        <v>1757</v>
      </c>
      <c r="F1177" s="45" t="s">
        <v>1558</v>
      </c>
      <c r="G1177" s="80" t="s">
        <v>4118</v>
      </c>
      <c r="H1177" s="112" t="s">
        <v>4048</v>
      </c>
      <c r="I1177" s="145">
        <v>106000</v>
      </c>
      <c r="J1177" s="38"/>
      <c r="K1177" s="35" t="s">
        <v>3668</v>
      </c>
      <c r="L1177" s="39"/>
      <c r="M1177" s="39"/>
      <c r="N1177" s="39"/>
      <c r="O1177" s="39"/>
      <c r="P1177" s="39"/>
      <c r="Q1177" s="39"/>
      <c r="R1177" s="39"/>
      <c r="S1177" s="39"/>
      <c r="T1177" s="39"/>
      <c r="U1177" s="39"/>
      <c r="V1177" s="39"/>
      <c r="W1177" s="39"/>
      <c r="X1177" s="39"/>
      <c r="Y1177" s="39"/>
      <c r="Z1177" s="39"/>
      <c r="AA1177" s="39"/>
      <c r="AB1177" s="39"/>
      <c r="AC1177" s="39"/>
      <c r="AD1177" s="39"/>
      <c r="AE1177" s="39"/>
      <c r="AF1177" s="39"/>
      <c r="AG1177" s="39"/>
      <c r="AH1177" s="39"/>
      <c r="AI1177" s="39"/>
      <c r="AJ1177" s="39"/>
      <c r="AK1177" s="39"/>
      <c r="AL1177" s="39"/>
      <c r="AM1177" s="39"/>
      <c r="AN1177" s="39"/>
      <c r="AO1177" s="39"/>
      <c r="AP1177" s="39"/>
      <c r="AQ1177" s="39"/>
      <c r="AR1177" s="39"/>
      <c r="AS1177" s="39"/>
      <c r="AT1177" s="39"/>
      <c r="AU1177" s="39"/>
      <c r="AV1177" s="39"/>
      <c r="AW1177" s="39"/>
      <c r="AX1177" s="39"/>
      <c r="AY1177" s="39"/>
      <c r="AZ1177" s="39"/>
      <c r="BA1177" s="39"/>
      <c r="BB1177" s="39"/>
      <c r="BC1177" s="39"/>
      <c r="BD1177" s="39"/>
      <c r="BE1177" s="39"/>
      <c r="BF1177" s="39"/>
      <c r="BG1177" s="39"/>
      <c r="BH1177" s="39"/>
      <c r="BI1177" s="39"/>
      <c r="BJ1177" s="39"/>
      <c r="BK1177" s="39"/>
      <c r="BL1177" s="39"/>
      <c r="BM1177" s="39"/>
      <c r="BN1177" s="39"/>
      <c r="BO1177" s="39"/>
      <c r="BP1177" s="39"/>
      <c r="BQ1177" s="39"/>
      <c r="BR1177" s="39"/>
      <c r="BS1177" s="39"/>
      <c r="BT1177" s="39"/>
      <c r="BU1177" s="39"/>
      <c r="BV1177" s="39"/>
      <c r="BW1177" s="39"/>
      <c r="BX1177" s="39"/>
      <c r="BY1177" s="39"/>
      <c r="BZ1177" s="39"/>
      <c r="CA1177" s="39"/>
      <c r="CB1177" s="39"/>
      <c r="CC1177" s="39"/>
      <c r="CD1177" s="39"/>
      <c r="CE1177" s="39"/>
      <c r="CF1177" s="39"/>
      <c r="CG1177" s="39"/>
      <c r="CH1177" s="39"/>
      <c r="CI1177" s="39"/>
      <c r="CJ1177" s="39"/>
      <c r="CK1177" s="39"/>
      <c r="CL1177" s="39"/>
      <c r="CM1177" s="39"/>
      <c r="CN1177" s="39"/>
      <c r="CO1177" s="39"/>
      <c r="CP1177" s="39"/>
      <c r="CQ1177" s="39"/>
      <c r="CR1177" s="39"/>
      <c r="CS1177" s="39"/>
      <c r="CT1177" s="39"/>
      <c r="CU1177" s="39"/>
      <c r="CV1177" s="39"/>
      <c r="CW1177" s="39"/>
      <c r="CX1177" s="39"/>
      <c r="CY1177" s="39"/>
      <c r="CZ1177" s="39"/>
      <c r="DA1177" s="39"/>
      <c r="DB1177" s="39"/>
      <c r="DC1177" s="39"/>
      <c r="DD1177" s="39"/>
      <c r="DE1177" s="39"/>
      <c r="DF1177" s="39"/>
      <c r="DG1177" s="39"/>
      <c r="DH1177" s="39"/>
      <c r="DI1177" s="39"/>
      <c r="DJ1177" s="39"/>
      <c r="DK1177" s="39"/>
      <c r="DL1177" s="39"/>
      <c r="DM1177" s="39"/>
      <c r="DN1177" s="39"/>
      <c r="DO1177" s="39"/>
      <c r="DP1177" s="39"/>
      <c r="DQ1177" s="39"/>
      <c r="DR1177" s="39"/>
      <c r="DS1177" s="39"/>
      <c r="DT1177" s="39"/>
      <c r="DU1177" s="39"/>
      <c r="DV1177" s="39"/>
      <c r="DW1177" s="39"/>
      <c r="DX1177" s="39"/>
      <c r="DY1177" s="39"/>
      <c r="DZ1177" s="39"/>
      <c r="EA1177" s="39"/>
      <c r="EB1177" s="39"/>
      <c r="EC1177" s="39"/>
      <c r="ED1177" s="39"/>
      <c r="EE1177" s="39"/>
      <c r="EF1177" s="39"/>
      <c r="EG1177" s="39"/>
      <c r="EH1177" s="39"/>
      <c r="EI1177" s="39"/>
      <c r="EJ1177" s="39"/>
      <c r="EK1177" s="39"/>
      <c r="EL1177" s="39"/>
      <c r="EM1177" s="39"/>
      <c r="EN1177" s="39"/>
      <c r="EO1177" s="39"/>
      <c r="EP1177" s="39"/>
      <c r="EQ1177" s="39"/>
      <c r="ER1177" s="39"/>
      <c r="ES1177" s="39"/>
      <c r="ET1177" s="39"/>
      <c r="EU1177" s="39"/>
      <c r="EV1177" s="39"/>
      <c r="EW1177" s="39"/>
      <c r="EX1177" s="39"/>
      <c r="EY1177" s="39"/>
      <c r="EZ1177" s="39"/>
      <c r="FA1177" s="39"/>
      <c r="FB1177" s="39"/>
      <c r="FC1177" s="39"/>
      <c r="FD1177" s="39"/>
      <c r="FE1177" s="39"/>
      <c r="FF1177" s="39"/>
      <c r="FG1177" s="39"/>
      <c r="FH1177" s="39"/>
      <c r="FI1177" s="39"/>
      <c r="FJ1177" s="39"/>
      <c r="FK1177" s="39"/>
      <c r="FL1177" s="39"/>
      <c r="FM1177" s="39"/>
      <c r="FN1177" s="39"/>
      <c r="FO1177" s="39"/>
      <c r="FP1177" s="39"/>
      <c r="FQ1177" s="39"/>
      <c r="FR1177" s="39"/>
      <c r="FS1177" s="39"/>
      <c r="FT1177" s="39"/>
      <c r="FU1177" s="39"/>
      <c r="FV1177" s="39"/>
      <c r="FW1177" s="39"/>
      <c r="FX1177" s="39"/>
      <c r="FY1177" s="39"/>
      <c r="FZ1177" s="39"/>
      <c r="GA1177" s="39"/>
      <c r="GB1177" s="39"/>
      <c r="GC1177" s="39"/>
      <c r="GD1177" s="39"/>
      <c r="GE1177" s="39"/>
      <c r="GF1177" s="39"/>
      <c r="GG1177" s="39"/>
      <c r="GH1177" s="39"/>
      <c r="GI1177" s="39"/>
      <c r="GJ1177" s="39"/>
      <c r="GK1177" s="39"/>
      <c r="GL1177" s="39"/>
      <c r="GM1177" s="39"/>
      <c r="GN1177" s="39"/>
      <c r="GO1177" s="39"/>
      <c r="GP1177" s="39"/>
      <c r="GQ1177" s="39"/>
      <c r="GR1177" s="39"/>
      <c r="GS1177" s="39"/>
      <c r="GT1177" s="39"/>
      <c r="GU1177" s="39"/>
      <c r="GV1177" s="39"/>
      <c r="GW1177" s="39"/>
      <c r="GX1177" s="39"/>
      <c r="GY1177" s="39"/>
      <c r="GZ1177" s="39"/>
      <c r="HA1177" s="39"/>
      <c r="HB1177" s="39"/>
      <c r="HC1177" s="39"/>
      <c r="HD1177" s="39"/>
      <c r="HE1177" s="39"/>
      <c r="HF1177" s="39"/>
      <c r="HG1177" s="39"/>
      <c r="HH1177" s="39"/>
      <c r="HI1177" s="39"/>
      <c r="HJ1177" s="39"/>
      <c r="HK1177" s="39"/>
      <c r="HL1177" s="39"/>
      <c r="HM1177" s="39"/>
      <c r="HN1177" s="39"/>
      <c r="HO1177" s="39"/>
      <c r="HP1177" s="39"/>
      <c r="HQ1177" s="39"/>
      <c r="HR1177" s="39"/>
      <c r="HS1177" s="39"/>
      <c r="HT1177" s="39"/>
      <c r="HU1177" s="39"/>
      <c r="HV1177" s="39"/>
      <c r="HW1177" s="39"/>
      <c r="HX1177" s="39"/>
      <c r="HY1177" s="39"/>
      <c r="HZ1177" s="39"/>
      <c r="IA1177" s="39"/>
      <c r="IB1177" s="44"/>
      <c r="IC1177" s="40"/>
      <c r="ID1177" s="40"/>
      <c r="IE1177" s="40"/>
      <c r="IF1177" s="40"/>
      <c r="IG1177" s="40"/>
      <c r="IH1177" s="40"/>
      <c r="II1177" s="40"/>
      <c r="IJ1177" s="40"/>
      <c r="IK1177" s="40"/>
      <c r="IL1177" s="40"/>
      <c r="IM1177" s="40"/>
      <c r="IN1177" s="40"/>
      <c r="IO1177" s="40"/>
      <c r="IP1177" s="40"/>
      <c r="IQ1177" s="40"/>
      <c r="IR1177" s="40"/>
      <c r="IS1177" s="40"/>
      <c r="IT1177" s="40"/>
      <c r="IU1177" s="40"/>
      <c r="IV1177" s="40"/>
    </row>
    <row r="1178" spans="2:256" s="33" customFormat="1" ht="31.5" x14ac:dyDescent="0.25">
      <c r="B1178" s="177"/>
      <c r="C1178" s="94">
        <v>542</v>
      </c>
      <c r="D1178" s="42" t="s">
        <v>4252</v>
      </c>
      <c r="E1178" s="42" t="s">
        <v>1757</v>
      </c>
      <c r="F1178" s="45" t="s">
        <v>1559</v>
      </c>
      <c r="G1178" s="80" t="s">
        <v>4119</v>
      </c>
      <c r="H1178" s="116" t="s">
        <v>4120</v>
      </c>
      <c r="I1178" s="145">
        <v>20000</v>
      </c>
      <c r="J1178" s="38"/>
      <c r="K1178" s="35" t="s">
        <v>2463</v>
      </c>
      <c r="L1178" s="39"/>
      <c r="M1178" s="39"/>
      <c r="N1178" s="39"/>
      <c r="O1178" s="39"/>
      <c r="P1178" s="39"/>
      <c r="Q1178" s="39"/>
      <c r="R1178" s="39"/>
      <c r="S1178" s="39"/>
      <c r="T1178" s="39"/>
      <c r="U1178" s="39"/>
      <c r="V1178" s="39"/>
      <c r="W1178" s="39"/>
      <c r="X1178" s="39"/>
      <c r="Y1178" s="39"/>
      <c r="Z1178" s="39"/>
      <c r="AA1178" s="39"/>
      <c r="AB1178" s="39"/>
      <c r="AC1178" s="39"/>
      <c r="AD1178" s="39"/>
      <c r="AE1178" s="39"/>
      <c r="AF1178" s="39"/>
      <c r="AG1178" s="39"/>
      <c r="AH1178" s="39"/>
      <c r="AI1178" s="39"/>
      <c r="AJ1178" s="39"/>
      <c r="AK1178" s="39"/>
      <c r="AL1178" s="39"/>
      <c r="AM1178" s="39"/>
      <c r="AN1178" s="39"/>
      <c r="AO1178" s="39"/>
      <c r="AP1178" s="39"/>
      <c r="AQ1178" s="39"/>
      <c r="AR1178" s="39"/>
      <c r="AS1178" s="39"/>
      <c r="AT1178" s="39"/>
      <c r="AU1178" s="39"/>
      <c r="AV1178" s="39"/>
      <c r="AW1178" s="39"/>
      <c r="AX1178" s="39"/>
      <c r="AY1178" s="39"/>
      <c r="AZ1178" s="39"/>
      <c r="BA1178" s="39"/>
      <c r="BB1178" s="39"/>
      <c r="BC1178" s="39"/>
      <c r="BD1178" s="39"/>
      <c r="BE1178" s="39"/>
      <c r="BF1178" s="39"/>
      <c r="BG1178" s="39"/>
      <c r="BH1178" s="39"/>
      <c r="BI1178" s="39"/>
      <c r="BJ1178" s="39"/>
      <c r="BK1178" s="39"/>
      <c r="BL1178" s="39"/>
      <c r="BM1178" s="39"/>
      <c r="BN1178" s="39"/>
      <c r="BO1178" s="39"/>
      <c r="BP1178" s="39"/>
      <c r="BQ1178" s="39"/>
      <c r="BR1178" s="39"/>
      <c r="BS1178" s="39"/>
      <c r="BT1178" s="39"/>
      <c r="BU1178" s="39"/>
      <c r="BV1178" s="39"/>
      <c r="BW1178" s="39"/>
      <c r="BX1178" s="39"/>
      <c r="BY1178" s="39"/>
      <c r="BZ1178" s="39"/>
      <c r="CA1178" s="39"/>
      <c r="CB1178" s="39"/>
      <c r="CC1178" s="39"/>
      <c r="CD1178" s="39"/>
      <c r="CE1178" s="39"/>
      <c r="CF1178" s="39"/>
      <c r="CG1178" s="39"/>
      <c r="CH1178" s="39"/>
      <c r="CI1178" s="39"/>
      <c r="CJ1178" s="39"/>
      <c r="CK1178" s="39"/>
      <c r="CL1178" s="39"/>
      <c r="CM1178" s="39"/>
      <c r="CN1178" s="39"/>
      <c r="CO1178" s="39"/>
      <c r="CP1178" s="39"/>
      <c r="CQ1178" s="39"/>
      <c r="CR1178" s="39"/>
      <c r="CS1178" s="39"/>
      <c r="CT1178" s="39"/>
      <c r="CU1178" s="39"/>
      <c r="CV1178" s="39"/>
      <c r="CW1178" s="39"/>
      <c r="CX1178" s="39"/>
      <c r="CY1178" s="39"/>
      <c r="CZ1178" s="39"/>
      <c r="DA1178" s="39"/>
      <c r="DB1178" s="39"/>
      <c r="DC1178" s="39"/>
      <c r="DD1178" s="39"/>
      <c r="DE1178" s="39"/>
      <c r="DF1178" s="39"/>
      <c r="DG1178" s="39"/>
      <c r="DH1178" s="39"/>
      <c r="DI1178" s="39"/>
      <c r="DJ1178" s="39"/>
      <c r="DK1178" s="39"/>
      <c r="DL1178" s="39"/>
      <c r="DM1178" s="39"/>
      <c r="DN1178" s="39"/>
      <c r="DO1178" s="39"/>
      <c r="DP1178" s="39"/>
      <c r="DQ1178" s="39"/>
      <c r="DR1178" s="39"/>
      <c r="DS1178" s="39"/>
      <c r="DT1178" s="39"/>
      <c r="DU1178" s="39"/>
      <c r="DV1178" s="39"/>
      <c r="DW1178" s="39"/>
      <c r="DX1178" s="39"/>
      <c r="DY1178" s="39"/>
      <c r="DZ1178" s="39"/>
      <c r="EA1178" s="39"/>
      <c r="EB1178" s="39"/>
      <c r="EC1178" s="39"/>
      <c r="ED1178" s="39"/>
      <c r="EE1178" s="39"/>
      <c r="EF1178" s="39"/>
      <c r="EG1178" s="39"/>
      <c r="EH1178" s="39"/>
      <c r="EI1178" s="39"/>
      <c r="EJ1178" s="39"/>
      <c r="EK1178" s="39"/>
      <c r="EL1178" s="39"/>
      <c r="EM1178" s="39"/>
      <c r="EN1178" s="39"/>
      <c r="EO1178" s="39"/>
      <c r="EP1178" s="39"/>
      <c r="EQ1178" s="39"/>
      <c r="ER1178" s="39"/>
      <c r="ES1178" s="39"/>
      <c r="ET1178" s="39"/>
      <c r="EU1178" s="39"/>
      <c r="EV1178" s="39"/>
      <c r="EW1178" s="39"/>
      <c r="EX1178" s="39"/>
      <c r="EY1178" s="39"/>
      <c r="EZ1178" s="39"/>
      <c r="FA1178" s="39"/>
      <c r="FB1178" s="39"/>
      <c r="FC1178" s="39"/>
      <c r="FD1178" s="39"/>
      <c r="FE1178" s="39"/>
      <c r="FF1178" s="39"/>
      <c r="FG1178" s="39"/>
      <c r="FH1178" s="39"/>
      <c r="FI1178" s="39"/>
      <c r="FJ1178" s="39"/>
      <c r="FK1178" s="39"/>
      <c r="FL1178" s="39"/>
      <c r="FM1178" s="39"/>
      <c r="FN1178" s="39"/>
      <c r="FO1178" s="39"/>
      <c r="FP1178" s="39"/>
      <c r="FQ1178" s="39"/>
      <c r="FR1178" s="39"/>
      <c r="FS1178" s="39"/>
      <c r="FT1178" s="39"/>
      <c r="FU1178" s="39"/>
      <c r="FV1178" s="39"/>
      <c r="FW1178" s="39"/>
      <c r="FX1178" s="39"/>
      <c r="FY1178" s="39"/>
      <c r="FZ1178" s="39"/>
      <c r="GA1178" s="39"/>
      <c r="GB1178" s="39"/>
      <c r="GC1178" s="39"/>
      <c r="GD1178" s="39"/>
      <c r="GE1178" s="39"/>
      <c r="GF1178" s="39"/>
      <c r="GG1178" s="39"/>
      <c r="GH1178" s="39"/>
      <c r="GI1178" s="39"/>
      <c r="GJ1178" s="39"/>
      <c r="GK1178" s="39"/>
      <c r="GL1178" s="39"/>
      <c r="GM1178" s="39"/>
      <c r="GN1178" s="39"/>
      <c r="GO1178" s="39"/>
      <c r="GP1178" s="39"/>
      <c r="GQ1178" s="39"/>
      <c r="GR1178" s="39"/>
      <c r="GS1178" s="39"/>
      <c r="GT1178" s="39"/>
      <c r="GU1178" s="39"/>
      <c r="GV1178" s="39"/>
      <c r="GW1178" s="39"/>
      <c r="GX1178" s="39"/>
      <c r="GY1178" s="39"/>
      <c r="GZ1178" s="39"/>
      <c r="HA1178" s="39"/>
      <c r="HB1178" s="39"/>
      <c r="HC1178" s="39"/>
      <c r="HD1178" s="39"/>
      <c r="HE1178" s="39"/>
      <c r="HF1178" s="39"/>
      <c r="HG1178" s="39"/>
      <c r="HH1178" s="39"/>
      <c r="HI1178" s="39"/>
      <c r="HJ1178" s="39"/>
      <c r="HK1178" s="39"/>
      <c r="HL1178" s="39"/>
      <c r="HM1178" s="39"/>
      <c r="HN1178" s="39"/>
      <c r="HO1178" s="39"/>
      <c r="HP1178" s="39"/>
      <c r="HQ1178" s="39"/>
      <c r="HR1178" s="39"/>
      <c r="HS1178" s="39"/>
      <c r="HT1178" s="39"/>
      <c r="HU1178" s="39"/>
      <c r="HV1178" s="39"/>
      <c r="HW1178" s="39"/>
      <c r="HX1178" s="39"/>
      <c r="HY1178" s="39"/>
      <c r="HZ1178" s="39"/>
      <c r="IA1178" s="39"/>
      <c r="IB1178" s="44"/>
      <c r="IC1178" s="40"/>
      <c r="ID1178" s="40"/>
      <c r="IE1178" s="40"/>
      <c r="IF1178" s="40"/>
      <c r="IG1178" s="40"/>
      <c r="IH1178" s="40"/>
      <c r="II1178" s="40"/>
      <c r="IJ1178" s="40"/>
      <c r="IK1178" s="40"/>
      <c r="IL1178" s="40"/>
      <c r="IM1178" s="40"/>
      <c r="IN1178" s="40"/>
      <c r="IO1178" s="40"/>
      <c r="IP1178" s="40"/>
      <c r="IQ1178" s="40"/>
      <c r="IR1178" s="40"/>
      <c r="IS1178" s="40"/>
      <c r="IT1178" s="40"/>
      <c r="IU1178" s="40"/>
      <c r="IV1178" s="40"/>
    </row>
    <row r="1179" spans="2:256" s="33" customFormat="1" ht="47.25" x14ac:dyDescent="0.25">
      <c r="B1179" s="177"/>
      <c r="C1179" s="94">
        <v>543</v>
      </c>
      <c r="D1179" s="80" t="s">
        <v>3325</v>
      </c>
      <c r="E1179" s="42" t="s">
        <v>1757</v>
      </c>
      <c r="F1179" s="45" t="s">
        <v>1560</v>
      </c>
      <c r="G1179" s="80" t="s">
        <v>4121</v>
      </c>
      <c r="H1179" s="116" t="s">
        <v>4122</v>
      </c>
      <c r="I1179" s="145">
        <v>37500</v>
      </c>
      <c r="J1179" s="38"/>
      <c r="K1179" s="35" t="s">
        <v>3669</v>
      </c>
      <c r="L1179" s="39"/>
      <c r="M1179" s="39"/>
      <c r="N1179" s="39"/>
      <c r="O1179" s="39"/>
      <c r="P1179" s="39"/>
      <c r="Q1179" s="39"/>
      <c r="R1179" s="39"/>
      <c r="S1179" s="39"/>
      <c r="T1179" s="39"/>
      <c r="U1179" s="39"/>
      <c r="V1179" s="39"/>
      <c r="W1179" s="39"/>
      <c r="X1179" s="39"/>
      <c r="Y1179" s="39"/>
      <c r="Z1179" s="39"/>
      <c r="AA1179" s="39"/>
      <c r="AB1179" s="39"/>
      <c r="AC1179" s="39"/>
      <c r="AD1179" s="39"/>
      <c r="AE1179" s="39"/>
      <c r="AF1179" s="39"/>
      <c r="AG1179" s="39"/>
      <c r="AH1179" s="39"/>
      <c r="AI1179" s="39"/>
      <c r="AJ1179" s="39"/>
      <c r="AK1179" s="39"/>
      <c r="AL1179" s="39"/>
      <c r="AM1179" s="39"/>
      <c r="AN1179" s="39"/>
      <c r="AO1179" s="39"/>
      <c r="AP1179" s="39"/>
      <c r="AQ1179" s="39"/>
      <c r="AR1179" s="39"/>
      <c r="AS1179" s="39"/>
      <c r="AT1179" s="39"/>
      <c r="AU1179" s="39"/>
      <c r="AV1179" s="39"/>
      <c r="AW1179" s="39"/>
      <c r="AX1179" s="39"/>
      <c r="AY1179" s="39"/>
      <c r="AZ1179" s="39"/>
      <c r="BA1179" s="39"/>
      <c r="BB1179" s="39"/>
      <c r="BC1179" s="39"/>
      <c r="BD1179" s="39"/>
      <c r="BE1179" s="39"/>
      <c r="BF1179" s="39"/>
      <c r="BG1179" s="39"/>
      <c r="BH1179" s="39"/>
      <c r="BI1179" s="39"/>
      <c r="BJ1179" s="39"/>
      <c r="BK1179" s="39"/>
      <c r="BL1179" s="39"/>
      <c r="BM1179" s="39"/>
      <c r="BN1179" s="39"/>
      <c r="BO1179" s="39"/>
      <c r="BP1179" s="39"/>
      <c r="BQ1179" s="39"/>
      <c r="BR1179" s="39"/>
      <c r="BS1179" s="39"/>
      <c r="BT1179" s="39"/>
      <c r="BU1179" s="39"/>
      <c r="BV1179" s="39"/>
      <c r="BW1179" s="39"/>
      <c r="BX1179" s="39"/>
      <c r="BY1179" s="39"/>
      <c r="BZ1179" s="39"/>
      <c r="CA1179" s="39"/>
      <c r="CB1179" s="39"/>
      <c r="CC1179" s="39"/>
      <c r="CD1179" s="39"/>
      <c r="CE1179" s="39"/>
      <c r="CF1179" s="39"/>
      <c r="CG1179" s="39"/>
      <c r="CH1179" s="39"/>
      <c r="CI1179" s="39"/>
      <c r="CJ1179" s="39"/>
      <c r="CK1179" s="39"/>
      <c r="CL1179" s="39"/>
      <c r="CM1179" s="39"/>
      <c r="CN1179" s="39"/>
      <c r="CO1179" s="39"/>
      <c r="CP1179" s="39"/>
      <c r="CQ1179" s="39"/>
      <c r="CR1179" s="39"/>
      <c r="CS1179" s="39"/>
      <c r="CT1179" s="39"/>
      <c r="CU1179" s="39"/>
      <c r="CV1179" s="39"/>
      <c r="CW1179" s="39"/>
      <c r="CX1179" s="39"/>
      <c r="CY1179" s="39"/>
      <c r="CZ1179" s="39"/>
      <c r="DA1179" s="39"/>
      <c r="DB1179" s="39"/>
      <c r="DC1179" s="39"/>
      <c r="DD1179" s="39"/>
      <c r="DE1179" s="39"/>
      <c r="DF1179" s="39"/>
      <c r="DG1179" s="39"/>
      <c r="DH1179" s="39"/>
      <c r="DI1179" s="39"/>
      <c r="DJ1179" s="39"/>
      <c r="DK1179" s="39"/>
      <c r="DL1179" s="39"/>
      <c r="DM1179" s="39"/>
      <c r="DN1179" s="39"/>
      <c r="DO1179" s="39"/>
      <c r="DP1179" s="39"/>
      <c r="DQ1179" s="39"/>
      <c r="DR1179" s="39"/>
      <c r="DS1179" s="39"/>
      <c r="DT1179" s="39"/>
      <c r="DU1179" s="39"/>
      <c r="DV1179" s="39"/>
      <c r="DW1179" s="39"/>
      <c r="DX1179" s="39"/>
      <c r="DY1179" s="39"/>
      <c r="DZ1179" s="39"/>
      <c r="EA1179" s="39"/>
      <c r="EB1179" s="39"/>
      <c r="EC1179" s="39"/>
      <c r="ED1179" s="39"/>
      <c r="EE1179" s="39"/>
      <c r="EF1179" s="39"/>
      <c r="EG1179" s="39"/>
      <c r="EH1179" s="39"/>
      <c r="EI1179" s="39"/>
      <c r="EJ1179" s="39"/>
      <c r="EK1179" s="39"/>
      <c r="EL1179" s="39"/>
      <c r="EM1179" s="39"/>
      <c r="EN1179" s="39"/>
      <c r="EO1179" s="39"/>
      <c r="EP1179" s="39"/>
      <c r="EQ1179" s="39"/>
      <c r="ER1179" s="39"/>
      <c r="ES1179" s="39"/>
      <c r="ET1179" s="39"/>
      <c r="EU1179" s="39"/>
      <c r="EV1179" s="39"/>
      <c r="EW1179" s="39"/>
      <c r="EX1179" s="39"/>
      <c r="EY1179" s="39"/>
      <c r="EZ1179" s="39"/>
      <c r="FA1179" s="39"/>
      <c r="FB1179" s="39"/>
      <c r="FC1179" s="39"/>
      <c r="FD1179" s="39"/>
      <c r="FE1179" s="39"/>
      <c r="FF1179" s="39"/>
      <c r="FG1179" s="39"/>
      <c r="FH1179" s="39"/>
      <c r="FI1179" s="39"/>
      <c r="FJ1179" s="39"/>
      <c r="FK1179" s="39"/>
      <c r="FL1179" s="39"/>
      <c r="FM1179" s="39"/>
      <c r="FN1179" s="39"/>
      <c r="FO1179" s="39"/>
      <c r="FP1179" s="39"/>
      <c r="FQ1179" s="39"/>
      <c r="FR1179" s="39"/>
      <c r="FS1179" s="39"/>
      <c r="FT1179" s="39"/>
      <c r="FU1179" s="39"/>
      <c r="FV1179" s="39"/>
      <c r="FW1179" s="39"/>
      <c r="FX1179" s="39"/>
      <c r="FY1179" s="39"/>
      <c r="FZ1179" s="39"/>
      <c r="GA1179" s="39"/>
      <c r="GB1179" s="39"/>
      <c r="GC1179" s="39"/>
      <c r="GD1179" s="39"/>
      <c r="GE1179" s="39"/>
      <c r="GF1179" s="39"/>
      <c r="GG1179" s="39"/>
      <c r="GH1179" s="39"/>
      <c r="GI1179" s="39"/>
      <c r="GJ1179" s="39"/>
      <c r="GK1179" s="39"/>
      <c r="GL1179" s="39"/>
      <c r="GM1179" s="39"/>
      <c r="GN1179" s="39"/>
      <c r="GO1179" s="39"/>
      <c r="GP1179" s="39"/>
      <c r="GQ1179" s="39"/>
      <c r="GR1179" s="39"/>
      <c r="GS1179" s="39"/>
      <c r="GT1179" s="39"/>
      <c r="GU1179" s="39"/>
      <c r="GV1179" s="39"/>
      <c r="GW1179" s="39"/>
      <c r="GX1179" s="39"/>
      <c r="GY1179" s="39"/>
      <c r="GZ1179" s="39"/>
      <c r="HA1179" s="39"/>
      <c r="HB1179" s="39"/>
      <c r="HC1179" s="39"/>
      <c r="HD1179" s="39"/>
      <c r="HE1179" s="39"/>
      <c r="HF1179" s="39"/>
      <c r="HG1179" s="39"/>
      <c r="HH1179" s="39"/>
      <c r="HI1179" s="39"/>
      <c r="HJ1179" s="39"/>
      <c r="HK1179" s="39"/>
      <c r="HL1179" s="39"/>
      <c r="HM1179" s="39"/>
      <c r="HN1179" s="39"/>
      <c r="HO1179" s="39"/>
      <c r="HP1179" s="39"/>
      <c r="HQ1179" s="39"/>
      <c r="HR1179" s="39"/>
      <c r="HS1179" s="39"/>
      <c r="HT1179" s="39"/>
      <c r="HU1179" s="39"/>
      <c r="HV1179" s="39"/>
      <c r="HW1179" s="39"/>
      <c r="HX1179" s="39"/>
      <c r="HY1179" s="39"/>
      <c r="HZ1179" s="39"/>
      <c r="IA1179" s="39"/>
      <c r="IB1179" s="44"/>
      <c r="IC1179" s="40"/>
      <c r="ID1179" s="40"/>
      <c r="IE1179" s="40"/>
      <c r="IF1179" s="40"/>
      <c r="IG1179" s="40"/>
      <c r="IH1179" s="40"/>
      <c r="II1179" s="40"/>
      <c r="IJ1179" s="40"/>
      <c r="IK1179" s="40"/>
      <c r="IL1179" s="40"/>
      <c r="IM1179" s="40"/>
      <c r="IN1179" s="40"/>
      <c r="IO1179" s="40"/>
      <c r="IP1179" s="40"/>
      <c r="IQ1179" s="40"/>
      <c r="IR1179" s="40"/>
      <c r="IS1179" s="40"/>
      <c r="IT1179" s="40"/>
      <c r="IU1179" s="40"/>
      <c r="IV1179" s="40"/>
    </row>
    <row r="1180" spans="2:256" s="33" customFormat="1" ht="47.25" x14ac:dyDescent="0.25">
      <c r="B1180" s="177"/>
      <c r="C1180" s="94">
        <v>544</v>
      </c>
      <c r="D1180" s="42" t="s">
        <v>4252</v>
      </c>
      <c r="E1180" s="42" t="s">
        <v>1757</v>
      </c>
      <c r="F1180" s="45" t="s">
        <v>1561</v>
      </c>
      <c r="G1180" s="80" t="s">
        <v>4123</v>
      </c>
      <c r="H1180" s="116" t="s">
        <v>3857</v>
      </c>
      <c r="I1180" s="145">
        <v>21300</v>
      </c>
      <c r="J1180" s="38"/>
      <c r="K1180" s="35" t="s">
        <v>3656</v>
      </c>
      <c r="L1180" s="39"/>
      <c r="M1180" s="39"/>
      <c r="N1180" s="39"/>
      <c r="O1180" s="39"/>
      <c r="P1180" s="39"/>
      <c r="Q1180" s="39"/>
      <c r="R1180" s="39"/>
      <c r="S1180" s="39"/>
      <c r="T1180" s="39"/>
      <c r="U1180" s="39"/>
      <c r="V1180" s="39"/>
      <c r="W1180" s="39"/>
      <c r="X1180" s="39"/>
      <c r="Y1180" s="39"/>
      <c r="Z1180" s="39"/>
      <c r="AA1180" s="39"/>
      <c r="AB1180" s="39"/>
      <c r="AC1180" s="39"/>
      <c r="AD1180" s="39"/>
      <c r="AE1180" s="39"/>
      <c r="AF1180" s="39"/>
      <c r="AG1180" s="39"/>
      <c r="AH1180" s="39"/>
      <c r="AI1180" s="39"/>
      <c r="AJ1180" s="39"/>
      <c r="AK1180" s="39"/>
      <c r="AL1180" s="39"/>
      <c r="AM1180" s="39"/>
      <c r="AN1180" s="39"/>
      <c r="AO1180" s="39"/>
      <c r="AP1180" s="39"/>
      <c r="AQ1180" s="39"/>
      <c r="AR1180" s="39"/>
      <c r="AS1180" s="39"/>
      <c r="AT1180" s="39"/>
      <c r="AU1180" s="39"/>
      <c r="AV1180" s="39"/>
      <c r="AW1180" s="39"/>
      <c r="AX1180" s="39"/>
      <c r="AY1180" s="39"/>
      <c r="AZ1180" s="39"/>
      <c r="BA1180" s="39"/>
      <c r="BB1180" s="39"/>
      <c r="BC1180" s="39"/>
      <c r="BD1180" s="39"/>
      <c r="BE1180" s="39"/>
      <c r="BF1180" s="39"/>
      <c r="BG1180" s="39"/>
      <c r="BH1180" s="39"/>
      <c r="BI1180" s="39"/>
      <c r="BJ1180" s="39"/>
      <c r="BK1180" s="39"/>
      <c r="BL1180" s="39"/>
      <c r="BM1180" s="39"/>
      <c r="BN1180" s="39"/>
      <c r="BO1180" s="39"/>
      <c r="BP1180" s="39"/>
      <c r="BQ1180" s="39"/>
      <c r="BR1180" s="39"/>
      <c r="BS1180" s="39"/>
      <c r="BT1180" s="39"/>
      <c r="BU1180" s="39"/>
      <c r="BV1180" s="39"/>
      <c r="BW1180" s="39"/>
      <c r="BX1180" s="39"/>
      <c r="BY1180" s="39"/>
      <c r="BZ1180" s="39"/>
      <c r="CA1180" s="39"/>
      <c r="CB1180" s="39"/>
      <c r="CC1180" s="39"/>
      <c r="CD1180" s="39"/>
      <c r="CE1180" s="39"/>
      <c r="CF1180" s="39"/>
      <c r="CG1180" s="39"/>
      <c r="CH1180" s="39"/>
      <c r="CI1180" s="39"/>
      <c r="CJ1180" s="39"/>
      <c r="CK1180" s="39"/>
      <c r="CL1180" s="39"/>
      <c r="CM1180" s="39"/>
      <c r="CN1180" s="39"/>
      <c r="CO1180" s="39"/>
      <c r="CP1180" s="39"/>
      <c r="CQ1180" s="39"/>
      <c r="CR1180" s="39"/>
      <c r="CS1180" s="39"/>
      <c r="CT1180" s="39"/>
      <c r="CU1180" s="39"/>
      <c r="CV1180" s="39"/>
      <c r="CW1180" s="39"/>
      <c r="CX1180" s="39"/>
      <c r="CY1180" s="39"/>
      <c r="CZ1180" s="39"/>
      <c r="DA1180" s="39"/>
      <c r="DB1180" s="39"/>
      <c r="DC1180" s="39"/>
      <c r="DD1180" s="39"/>
      <c r="DE1180" s="39"/>
      <c r="DF1180" s="39"/>
      <c r="DG1180" s="39"/>
      <c r="DH1180" s="39"/>
      <c r="DI1180" s="39"/>
      <c r="DJ1180" s="39"/>
      <c r="DK1180" s="39"/>
      <c r="DL1180" s="39"/>
      <c r="DM1180" s="39"/>
      <c r="DN1180" s="39"/>
      <c r="DO1180" s="39"/>
      <c r="DP1180" s="39"/>
      <c r="DQ1180" s="39"/>
      <c r="DR1180" s="39"/>
      <c r="DS1180" s="39"/>
      <c r="DT1180" s="39"/>
      <c r="DU1180" s="39"/>
      <c r="DV1180" s="39"/>
      <c r="DW1180" s="39"/>
      <c r="DX1180" s="39"/>
      <c r="DY1180" s="39"/>
      <c r="DZ1180" s="39"/>
      <c r="EA1180" s="39"/>
      <c r="EB1180" s="39"/>
      <c r="EC1180" s="39"/>
      <c r="ED1180" s="39"/>
      <c r="EE1180" s="39"/>
      <c r="EF1180" s="39"/>
      <c r="EG1180" s="39"/>
      <c r="EH1180" s="39"/>
      <c r="EI1180" s="39"/>
      <c r="EJ1180" s="39"/>
      <c r="EK1180" s="39"/>
      <c r="EL1180" s="39"/>
      <c r="EM1180" s="39"/>
      <c r="EN1180" s="39"/>
      <c r="EO1180" s="39"/>
      <c r="EP1180" s="39"/>
      <c r="EQ1180" s="39"/>
      <c r="ER1180" s="39"/>
      <c r="ES1180" s="39"/>
      <c r="ET1180" s="39"/>
      <c r="EU1180" s="39"/>
      <c r="EV1180" s="39"/>
      <c r="EW1180" s="39"/>
      <c r="EX1180" s="39"/>
      <c r="EY1180" s="39"/>
      <c r="EZ1180" s="39"/>
      <c r="FA1180" s="39"/>
      <c r="FB1180" s="39"/>
      <c r="FC1180" s="39"/>
      <c r="FD1180" s="39"/>
      <c r="FE1180" s="39"/>
      <c r="FF1180" s="39"/>
      <c r="FG1180" s="39"/>
      <c r="FH1180" s="39"/>
      <c r="FI1180" s="39"/>
      <c r="FJ1180" s="39"/>
      <c r="FK1180" s="39"/>
      <c r="FL1180" s="39"/>
      <c r="FM1180" s="39"/>
      <c r="FN1180" s="39"/>
      <c r="FO1180" s="39"/>
      <c r="FP1180" s="39"/>
      <c r="FQ1180" s="39"/>
      <c r="FR1180" s="39"/>
      <c r="FS1180" s="39"/>
      <c r="FT1180" s="39"/>
      <c r="FU1180" s="39"/>
      <c r="FV1180" s="39"/>
      <c r="FW1180" s="39"/>
      <c r="FX1180" s="39"/>
      <c r="FY1180" s="39"/>
      <c r="FZ1180" s="39"/>
      <c r="GA1180" s="39"/>
      <c r="GB1180" s="39"/>
      <c r="GC1180" s="39"/>
      <c r="GD1180" s="39"/>
      <c r="GE1180" s="39"/>
      <c r="GF1180" s="39"/>
      <c r="GG1180" s="39"/>
      <c r="GH1180" s="39"/>
      <c r="GI1180" s="39"/>
      <c r="GJ1180" s="39"/>
      <c r="GK1180" s="39"/>
      <c r="GL1180" s="39"/>
      <c r="GM1180" s="39"/>
      <c r="GN1180" s="39"/>
      <c r="GO1180" s="39"/>
      <c r="GP1180" s="39"/>
      <c r="GQ1180" s="39"/>
      <c r="GR1180" s="39"/>
      <c r="GS1180" s="39"/>
      <c r="GT1180" s="39"/>
      <c r="GU1180" s="39"/>
      <c r="GV1180" s="39"/>
      <c r="GW1180" s="39"/>
      <c r="GX1180" s="39"/>
      <c r="GY1180" s="39"/>
      <c r="GZ1180" s="39"/>
      <c r="HA1180" s="39"/>
      <c r="HB1180" s="39"/>
      <c r="HC1180" s="39"/>
      <c r="HD1180" s="39"/>
      <c r="HE1180" s="39"/>
      <c r="HF1180" s="39"/>
      <c r="HG1180" s="39"/>
      <c r="HH1180" s="39"/>
      <c r="HI1180" s="39"/>
      <c r="HJ1180" s="39"/>
      <c r="HK1180" s="39"/>
      <c r="HL1180" s="39"/>
      <c r="HM1180" s="39"/>
      <c r="HN1180" s="39"/>
      <c r="HO1180" s="39"/>
      <c r="HP1180" s="39"/>
      <c r="HQ1180" s="39"/>
      <c r="HR1180" s="39"/>
      <c r="HS1180" s="39"/>
      <c r="HT1180" s="39"/>
      <c r="HU1180" s="39"/>
      <c r="HV1180" s="39"/>
      <c r="HW1180" s="39"/>
      <c r="HX1180" s="39"/>
      <c r="HY1180" s="39"/>
      <c r="HZ1180" s="39"/>
      <c r="IA1180" s="39"/>
      <c r="IB1180" s="44"/>
      <c r="IC1180" s="40"/>
      <c r="ID1180" s="40"/>
      <c r="IE1180" s="40"/>
      <c r="IF1180" s="40"/>
      <c r="IG1180" s="40"/>
      <c r="IH1180" s="40"/>
      <c r="II1180" s="40"/>
      <c r="IJ1180" s="40"/>
      <c r="IK1180" s="40"/>
      <c r="IL1180" s="40"/>
      <c r="IM1180" s="40"/>
      <c r="IN1180" s="40"/>
      <c r="IO1180" s="40"/>
      <c r="IP1180" s="40"/>
      <c r="IQ1180" s="40"/>
      <c r="IR1180" s="40"/>
      <c r="IS1180" s="40"/>
      <c r="IT1180" s="40"/>
      <c r="IU1180" s="40"/>
      <c r="IV1180" s="40"/>
    </row>
    <row r="1181" spans="2:256" s="33" customFormat="1" ht="47.25" x14ac:dyDescent="0.25">
      <c r="B1181" s="177"/>
      <c r="C1181" s="94">
        <v>545</v>
      </c>
      <c r="D1181" s="42" t="s">
        <v>4252</v>
      </c>
      <c r="E1181" s="42" t="s">
        <v>1757</v>
      </c>
      <c r="F1181" s="45" t="s">
        <v>1562</v>
      </c>
      <c r="G1181" s="80" t="s">
        <v>4124</v>
      </c>
      <c r="H1181" s="125">
        <v>42058</v>
      </c>
      <c r="I1181" s="145">
        <v>9000</v>
      </c>
      <c r="J1181" s="38"/>
      <c r="K1181" s="35" t="s">
        <v>2481</v>
      </c>
      <c r="L1181" s="39"/>
      <c r="M1181" s="39"/>
      <c r="N1181" s="39"/>
      <c r="O1181" s="39"/>
      <c r="P1181" s="39"/>
      <c r="Q1181" s="39"/>
      <c r="R1181" s="39"/>
      <c r="S1181" s="39"/>
      <c r="T1181" s="39"/>
      <c r="U1181" s="39"/>
      <c r="V1181" s="39"/>
      <c r="W1181" s="39"/>
      <c r="X1181" s="39"/>
      <c r="Y1181" s="39"/>
      <c r="Z1181" s="39"/>
      <c r="AA1181" s="39"/>
      <c r="AB1181" s="39"/>
      <c r="AC1181" s="39"/>
      <c r="AD1181" s="39"/>
      <c r="AE1181" s="39"/>
      <c r="AF1181" s="39"/>
      <c r="AG1181" s="39"/>
      <c r="AH1181" s="39"/>
      <c r="AI1181" s="39"/>
      <c r="AJ1181" s="39"/>
      <c r="AK1181" s="39"/>
      <c r="AL1181" s="39"/>
      <c r="AM1181" s="39"/>
      <c r="AN1181" s="39"/>
      <c r="AO1181" s="39"/>
      <c r="AP1181" s="39"/>
      <c r="AQ1181" s="39"/>
      <c r="AR1181" s="39"/>
      <c r="AS1181" s="39"/>
      <c r="AT1181" s="39"/>
      <c r="AU1181" s="39"/>
      <c r="AV1181" s="39"/>
      <c r="AW1181" s="39"/>
      <c r="AX1181" s="39"/>
      <c r="AY1181" s="39"/>
      <c r="AZ1181" s="39"/>
      <c r="BA1181" s="39"/>
      <c r="BB1181" s="39"/>
      <c r="BC1181" s="39"/>
      <c r="BD1181" s="39"/>
      <c r="BE1181" s="39"/>
      <c r="BF1181" s="39"/>
      <c r="BG1181" s="39"/>
      <c r="BH1181" s="39"/>
      <c r="BI1181" s="39"/>
      <c r="BJ1181" s="39"/>
      <c r="BK1181" s="39"/>
      <c r="BL1181" s="39"/>
      <c r="BM1181" s="39"/>
      <c r="BN1181" s="39"/>
      <c r="BO1181" s="39"/>
      <c r="BP1181" s="39"/>
      <c r="BQ1181" s="39"/>
      <c r="BR1181" s="39"/>
      <c r="BS1181" s="39"/>
      <c r="BT1181" s="39"/>
      <c r="BU1181" s="39"/>
      <c r="BV1181" s="39"/>
      <c r="BW1181" s="39"/>
      <c r="BX1181" s="39"/>
      <c r="BY1181" s="39"/>
      <c r="BZ1181" s="39"/>
      <c r="CA1181" s="39"/>
      <c r="CB1181" s="39"/>
      <c r="CC1181" s="39"/>
      <c r="CD1181" s="39"/>
      <c r="CE1181" s="39"/>
      <c r="CF1181" s="39"/>
      <c r="CG1181" s="39"/>
      <c r="CH1181" s="39"/>
      <c r="CI1181" s="39"/>
      <c r="CJ1181" s="39"/>
      <c r="CK1181" s="39"/>
      <c r="CL1181" s="39"/>
      <c r="CM1181" s="39"/>
      <c r="CN1181" s="39"/>
      <c r="CO1181" s="39"/>
      <c r="CP1181" s="39"/>
      <c r="CQ1181" s="39"/>
      <c r="CR1181" s="39"/>
      <c r="CS1181" s="39"/>
      <c r="CT1181" s="39"/>
      <c r="CU1181" s="39"/>
      <c r="CV1181" s="39"/>
      <c r="CW1181" s="39"/>
      <c r="CX1181" s="39"/>
      <c r="CY1181" s="39"/>
      <c r="CZ1181" s="39"/>
      <c r="DA1181" s="39"/>
      <c r="DB1181" s="39"/>
      <c r="DC1181" s="39"/>
      <c r="DD1181" s="39"/>
      <c r="DE1181" s="39"/>
      <c r="DF1181" s="39"/>
      <c r="DG1181" s="39"/>
      <c r="DH1181" s="39"/>
      <c r="DI1181" s="39"/>
      <c r="DJ1181" s="39"/>
      <c r="DK1181" s="39"/>
      <c r="DL1181" s="39"/>
      <c r="DM1181" s="39"/>
      <c r="DN1181" s="39"/>
      <c r="DO1181" s="39"/>
      <c r="DP1181" s="39"/>
      <c r="DQ1181" s="39"/>
      <c r="DR1181" s="39"/>
      <c r="DS1181" s="39"/>
      <c r="DT1181" s="39"/>
      <c r="DU1181" s="39"/>
      <c r="DV1181" s="39"/>
      <c r="DW1181" s="39"/>
      <c r="DX1181" s="39"/>
      <c r="DY1181" s="39"/>
      <c r="DZ1181" s="39"/>
      <c r="EA1181" s="39"/>
      <c r="EB1181" s="39"/>
      <c r="EC1181" s="39"/>
      <c r="ED1181" s="39"/>
      <c r="EE1181" s="39"/>
      <c r="EF1181" s="39"/>
      <c r="EG1181" s="39"/>
      <c r="EH1181" s="39"/>
      <c r="EI1181" s="39"/>
      <c r="EJ1181" s="39"/>
      <c r="EK1181" s="39"/>
      <c r="EL1181" s="39"/>
      <c r="EM1181" s="39"/>
      <c r="EN1181" s="39"/>
      <c r="EO1181" s="39"/>
      <c r="EP1181" s="39"/>
      <c r="EQ1181" s="39"/>
      <c r="ER1181" s="39"/>
      <c r="ES1181" s="39"/>
      <c r="ET1181" s="39"/>
      <c r="EU1181" s="39"/>
      <c r="EV1181" s="39"/>
      <c r="EW1181" s="39"/>
      <c r="EX1181" s="39"/>
      <c r="EY1181" s="39"/>
      <c r="EZ1181" s="39"/>
      <c r="FA1181" s="39"/>
      <c r="FB1181" s="39"/>
      <c r="FC1181" s="39"/>
      <c r="FD1181" s="39"/>
      <c r="FE1181" s="39"/>
      <c r="FF1181" s="39"/>
      <c r="FG1181" s="39"/>
      <c r="FH1181" s="39"/>
      <c r="FI1181" s="39"/>
      <c r="FJ1181" s="39"/>
      <c r="FK1181" s="39"/>
      <c r="FL1181" s="39"/>
      <c r="FM1181" s="39"/>
      <c r="FN1181" s="39"/>
      <c r="FO1181" s="39"/>
      <c r="FP1181" s="39"/>
      <c r="FQ1181" s="39"/>
      <c r="FR1181" s="39"/>
      <c r="FS1181" s="39"/>
      <c r="FT1181" s="39"/>
      <c r="FU1181" s="39"/>
      <c r="FV1181" s="39"/>
      <c r="FW1181" s="39"/>
      <c r="FX1181" s="39"/>
      <c r="FY1181" s="39"/>
      <c r="FZ1181" s="39"/>
      <c r="GA1181" s="39"/>
      <c r="GB1181" s="39"/>
      <c r="GC1181" s="39"/>
      <c r="GD1181" s="39"/>
      <c r="GE1181" s="39"/>
      <c r="GF1181" s="39"/>
      <c r="GG1181" s="39"/>
      <c r="GH1181" s="39"/>
      <c r="GI1181" s="39"/>
      <c r="GJ1181" s="39"/>
      <c r="GK1181" s="39"/>
      <c r="GL1181" s="39"/>
      <c r="GM1181" s="39"/>
      <c r="GN1181" s="39"/>
      <c r="GO1181" s="39"/>
      <c r="GP1181" s="39"/>
      <c r="GQ1181" s="39"/>
      <c r="GR1181" s="39"/>
      <c r="GS1181" s="39"/>
      <c r="GT1181" s="39"/>
      <c r="GU1181" s="39"/>
      <c r="GV1181" s="39"/>
      <c r="GW1181" s="39"/>
      <c r="GX1181" s="39"/>
      <c r="GY1181" s="39"/>
      <c r="GZ1181" s="39"/>
      <c r="HA1181" s="39"/>
      <c r="HB1181" s="39"/>
      <c r="HC1181" s="39"/>
      <c r="HD1181" s="39"/>
      <c r="HE1181" s="39"/>
      <c r="HF1181" s="39"/>
      <c r="HG1181" s="39"/>
      <c r="HH1181" s="39"/>
      <c r="HI1181" s="39"/>
      <c r="HJ1181" s="39"/>
      <c r="HK1181" s="39"/>
      <c r="HL1181" s="39"/>
      <c r="HM1181" s="39"/>
      <c r="HN1181" s="39"/>
      <c r="HO1181" s="39"/>
      <c r="HP1181" s="39"/>
      <c r="HQ1181" s="39"/>
      <c r="HR1181" s="39"/>
      <c r="HS1181" s="39"/>
      <c r="HT1181" s="39"/>
      <c r="HU1181" s="39"/>
      <c r="HV1181" s="39"/>
      <c r="HW1181" s="39"/>
      <c r="HX1181" s="39"/>
      <c r="HY1181" s="39"/>
      <c r="HZ1181" s="39"/>
      <c r="IA1181" s="39"/>
      <c r="IB1181" s="44"/>
      <c r="IC1181" s="40"/>
      <c r="ID1181" s="40"/>
      <c r="IE1181" s="40"/>
      <c r="IF1181" s="40"/>
      <c r="IG1181" s="40"/>
      <c r="IH1181" s="40"/>
      <c r="II1181" s="40"/>
      <c r="IJ1181" s="40"/>
      <c r="IK1181" s="40"/>
      <c r="IL1181" s="40"/>
      <c r="IM1181" s="40"/>
      <c r="IN1181" s="40"/>
      <c r="IO1181" s="40"/>
      <c r="IP1181" s="40"/>
      <c r="IQ1181" s="40"/>
      <c r="IR1181" s="40"/>
      <c r="IS1181" s="40"/>
      <c r="IT1181" s="40"/>
      <c r="IU1181" s="40"/>
      <c r="IV1181" s="40"/>
    </row>
    <row r="1182" spans="2:256" s="33" customFormat="1" ht="31.5" x14ac:dyDescent="0.25">
      <c r="B1182" s="177"/>
      <c r="C1182" s="94">
        <v>546</v>
      </c>
      <c r="D1182" s="80" t="s">
        <v>4125</v>
      </c>
      <c r="E1182" s="42" t="s">
        <v>1757</v>
      </c>
      <c r="F1182" s="42" t="s">
        <v>1563</v>
      </c>
      <c r="G1182" s="80" t="s">
        <v>3240</v>
      </c>
      <c r="H1182" s="43" t="s">
        <v>3974</v>
      </c>
      <c r="I1182" s="145">
        <v>6000</v>
      </c>
      <c r="J1182" s="38"/>
      <c r="K1182" s="35" t="s">
        <v>3670</v>
      </c>
      <c r="L1182" s="39"/>
      <c r="M1182" s="39"/>
      <c r="N1182" s="39"/>
      <c r="O1182" s="39"/>
      <c r="P1182" s="39"/>
      <c r="Q1182" s="39"/>
      <c r="R1182" s="39"/>
      <c r="S1182" s="39"/>
      <c r="T1182" s="39"/>
      <c r="U1182" s="39"/>
      <c r="V1182" s="39"/>
      <c r="W1182" s="39"/>
      <c r="X1182" s="39"/>
      <c r="Y1182" s="39"/>
      <c r="Z1182" s="39"/>
      <c r="AA1182" s="39"/>
      <c r="AB1182" s="39"/>
      <c r="AC1182" s="39"/>
      <c r="AD1182" s="39"/>
      <c r="AE1182" s="39"/>
      <c r="AF1182" s="39"/>
      <c r="AG1182" s="39"/>
      <c r="AH1182" s="39"/>
      <c r="AI1182" s="39"/>
      <c r="AJ1182" s="39"/>
      <c r="AK1182" s="39"/>
      <c r="AL1182" s="39"/>
      <c r="AM1182" s="39"/>
      <c r="AN1182" s="39"/>
      <c r="AO1182" s="39"/>
      <c r="AP1182" s="39"/>
      <c r="AQ1182" s="39"/>
      <c r="AR1182" s="39"/>
      <c r="AS1182" s="39"/>
      <c r="AT1182" s="39"/>
      <c r="AU1182" s="39"/>
      <c r="AV1182" s="39"/>
      <c r="AW1182" s="39"/>
      <c r="AX1182" s="39"/>
      <c r="AY1182" s="39"/>
      <c r="AZ1182" s="39"/>
      <c r="BA1182" s="39"/>
      <c r="BB1182" s="39"/>
      <c r="BC1182" s="39"/>
      <c r="BD1182" s="39"/>
      <c r="BE1182" s="39"/>
      <c r="BF1182" s="39"/>
      <c r="BG1182" s="39"/>
      <c r="BH1182" s="39"/>
      <c r="BI1182" s="39"/>
      <c r="BJ1182" s="39"/>
      <c r="BK1182" s="39"/>
      <c r="BL1182" s="39"/>
      <c r="BM1182" s="39"/>
      <c r="BN1182" s="39"/>
      <c r="BO1182" s="39"/>
      <c r="BP1182" s="39"/>
      <c r="BQ1182" s="39"/>
      <c r="BR1182" s="39"/>
      <c r="BS1182" s="39"/>
      <c r="BT1182" s="39"/>
      <c r="BU1182" s="39"/>
      <c r="BV1182" s="39"/>
      <c r="BW1182" s="39"/>
      <c r="BX1182" s="39"/>
      <c r="BY1182" s="39"/>
      <c r="BZ1182" s="39"/>
      <c r="CA1182" s="39"/>
      <c r="CB1182" s="39"/>
      <c r="CC1182" s="39"/>
      <c r="CD1182" s="39"/>
      <c r="CE1182" s="39"/>
      <c r="CF1182" s="39"/>
      <c r="CG1182" s="39"/>
      <c r="CH1182" s="39"/>
      <c r="CI1182" s="39"/>
      <c r="CJ1182" s="39"/>
      <c r="CK1182" s="39"/>
      <c r="CL1182" s="39"/>
      <c r="CM1182" s="39"/>
      <c r="CN1182" s="39"/>
      <c r="CO1182" s="39"/>
      <c r="CP1182" s="39"/>
      <c r="CQ1182" s="39"/>
      <c r="CR1182" s="39"/>
      <c r="CS1182" s="39"/>
      <c r="CT1182" s="39"/>
      <c r="CU1182" s="39"/>
      <c r="CV1182" s="39"/>
      <c r="CW1182" s="39"/>
      <c r="CX1182" s="39"/>
      <c r="CY1182" s="39"/>
      <c r="CZ1182" s="39"/>
      <c r="DA1182" s="39"/>
      <c r="DB1182" s="39"/>
      <c r="DC1182" s="39"/>
      <c r="DD1182" s="39"/>
      <c r="DE1182" s="39"/>
      <c r="DF1182" s="39"/>
      <c r="DG1182" s="39"/>
      <c r="DH1182" s="39"/>
      <c r="DI1182" s="39"/>
      <c r="DJ1182" s="39"/>
      <c r="DK1182" s="39"/>
      <c r="DL1182" s="39"/>
      <c r="DM1182" s="39"/>
      <c r="DN1182" s="39"/>
      <c r="DO1182" s="39"/>
      <c r="DP1182" s="39"/>
      <c r="DQ1182" s="39"/>
      <c r="DR1182" s="39"/>
      <c r="DS1182" s="39"/>
      <c r="DT1182" s="39"/>
      <c r="DU1182" s="39"/>
      <c r="DV1182" s="39"/>
      <c r="DW1182" s="39"/>
      <c r="DX1182" s="39"/>
      <c r="DY1182" s="39"/>
      <c r="DZ1182" s="39"/>
      <c r="EA1182" s="39"/>
      <c r="EB1182" s="39"/>
      <c r="EC1182" s="39"/>
      <c r="ED1182" s="39"/>
      <c r="EE1182" s="39"/>
      <c r="EF1182" s="39"/>
      <c r="EG1182" s="39"/>
      <c r="EH1182" s="39"/>
      <c r="EI1182" s="39"/>
      <c r="EJ1182" s="39"/>
      <c r="EK1182" s="39"/>
      <c r="EL1182" s="39"/>
      <c r="EM1182" s="39"/>
      <c r="EN1182" s="39"/>
      <c r="EO1182" s="39"/>
      <c r="EP1182" s="39"/>
      <c r="EQ1182" s="39"/>
      <c r="ER1182" s="39"/>
      <c r="ES1182" s="39"/>
      <c r="ET1182" s="39"/>
      <c r="EU1182" s="39"/>
      <c r="EV1182" s="39"/>
      <c r="EW1182" s="39"/>
      <c r="EX1182" s="39"/>
      <c r="EY1182" s="39"/>
      <c r="EZ1182" s="39"/>
      <c r="FA1182" s="39"/>
      <c r="FB1182" s="39"/>
      <c r="FC1182" s="39"/>
      <c r="FD1182" s="39"/>
      <c r="FE1182" s="39"/>
      <c r="FF1182" s="39"/>
      <c r="FG1182" s="39"/>
      <c r="FH1182" s="39"/>
      <c r="FI1182" s="39"/>
      <c r="FJ1182" s="39"/>
      <c r="FK1182" s="39"/>
      <c r="FL1182" s="39"/>
      <c r="FM1182" s="39"/>
      <c r="FN1182" s="39"/>
      <c r="FO1182" s="39"/>
      <c r="FP1182" s="39"/>
      <c r="FQ1182" s="39"/>
      <c r="FR1182" s="39"/>
      <c r="FS1182" s="39"/>
      <c r="FT1182" s="39"/>
      <c r="FU1182" s="39"/>
      <c r="FV1182" s="39"/>
      <c r="FW1182" s="39"/>
      <c r="FX1182" s="39"/>
      <c r="FY1182" s="39"/>
      <c r="FZ1182" s="39"/>
      <c r="GA1182" s="39"/>
      <c r="GB1182" s="39"/>
      <c r="GC1182" s="39"/>
      <c r="GD1182" s="39"/>
      <c r="GE1182" s="39"/>
      <c r="GF1182" s="39"/>
      <c r="GG1182" s="39"/>
      <c r="GH1182" s="39"/>
      <c r="GI1182" s="39"/>
      <c r="GJ1182" s="39"/>
      <c r="GK1182" s="39"/>
      <c r="GL1182" s="39"/>
      <c r="GM1182" s="39"/>
      <c r="GN1182" s="39"/>
      <c r="GO1182" s="39"/>
      <c r="GP1182" s="39"/>
      <c r="GQ1182" s="39"/>
      <c r="GR1182" s="39"/>
      <c r="GS1182" s="39"/>
      <c r="GT1182" s="39"/>
      <c r="GU1182" s="39"/>
      <c r="GV1182" s="39"/>
      <c r="GW1182" s="39"/>
      <c r="GX1182" s="39"/>
      <c r="GY1182" s="39"/>
      <c r="GZ1182" s="39"/>
      <c r="HA1182" s="39"/>
      <c r="HB1182" s="39"/>
      <c r="HC1182" s="39"/>
      <c r="HD1182" s="39"/>
      <c r="HE1182" s="39"/>
      <c r="HF1182" s="39"/>
      <c r="HG1182" s="39"/>
      <c r="HH1182" s="39"/>
      <c r="HI1182" s="39"/>
      <c r="HJ1182" s="39"/>
      <c r="HK1182" s="39"/>
      <c r="HL1182" s="39"/>
      <c r="HM1182" s="39"/>
      <c r="HN1182" s="39"/>
      <c r="HO1182" s="39"/>
      <c r="HP1182" s="39"/>
      <c r="HQ1182" s="39"/>
      <c r="HR1182" s="39"/>
      <c r="HS1182" s="39"/>
      <c r="HT1182" s="39"/>
      <c r="HU1182" s="39"/>
      <c r="HV1182" s="39"/>
      <c r="HW1182" s="39"/>
      <c r="HX1182" s="39"/>
      <c r="HY1182" s="39"/>
      <c r="HZ1182" s="39"/>
      <c r="IA1182" s="39"/>
      <c r="IB1182" s="44"/>
      <c r="IC1182" s="40"/>
      <c r="ID1182" s="40"/>
      <c r="IE1182" s="40"/>
      <c r="IF1182" s="40"/>
      <c r="IG1182" s="40"/>
      <c r="IH1182" s="40"/>
      <c r="II1182" s="40"/>
      <c r="IJ1182" s="40"/>
      <c r="IK1182" s="40"/>
      <c r="IL1182" s="40"/>
      <c r="IM1182" s="40"/>
      <c r="IN1182" s="40"/>
      <c r="IO1182" s="40"/>
      <c r="IP1182" s="40"/>
      <c r="IQ1182" s="40"/>
      <c r="IR1182" s="40"/>
      <c r="IS1182" s="40"/>
      <c r="IT1182" s="40"/>
      <c r="IU1182" s="40"/>
      <c r="IV1182" s="40"/>
    </row>
    <row r="1183" spans="2:256" s="33" customFormat="1" ht="31.5" x14ac:dyDescent="0.25">
      <c r="B1183" s="177"/>
      <c r="C1183" s="94">
        <v>547</v>
      </c>
      <c r="D1183" s="42" t="s">
        <v>3208</v>
      </c>
      <c r="E1183" s="42" t="s">
        <v>1757</v>
      </c>
      <c r="F1183" s="42" t="s">
        <v>1564</v>
      </c>
      <c r="G1183" s="80" t="s">
        <v>3240</v>
      </c>
      <c r="H1183" s="43" t="s">
        <v>3974</v>
      </c>
      <c r="I1183" s="145">
        <v>15100</v>
      </c>
      <c r="J1183" s="38"/>
      <c r="K1183" s="35" t="s">
        <v>3671</v>
      </c>
      <c r="L1183" s="39"/>
      <c r="M1183" s="39"/>
      <c r="N1183" s="39"/>
      <c r="O1183" s="39"/>
      <c r="P1183" s="39"/>
      <c r="Q1183" s="39"/>
      <c r="R1183" s="39"/>
      <c r="S1183" s="39"/>
      <c r="T1183" s="39"/>
      <c r="U1183" s="39"/>
      <c r="V1183" s="39"/>
      <c r="W1183" s="39"/>
      <c r="X1183" s="39"/>
      <c r="Y1183" s="39"/>
      <c r="Z1183" s="39"/>
      <c r="AA1183" s="39"/>
      <c r="AB1183" s="39"/>
      <c r="AC1183" s="39"/>
      <c r="AD1183" s="39"/>
      <c r="AE1183" s="39"/>
      <c r="AF1183" s="39"/>
      <c r="AG1183" s="39"/>
      <c r="AH1183" s="39"/>
      <c r="AI1183" s="39"/>
      <c r="AJ1183" s="39"/>
      <c r="AK1183" s="39"/>
      <c r="AL1183" s="39"/>
      <c r="AM1183" s="39"/>
      <c r="AN1183" s="39"/>
      <c r="AO1183" s="39"/>
      <c r="AP1183" s="39"/>
      <c r="AQ1183" s="39"/>
      <c r="AR1183" s="39"/>
      <c r="AS1183" s="39"/>
      <c r="AT1183" s="39"/>
      <c r="AU1183" s="39"/>
      <c r="AV1183" s="39"/>
      <c r="AW1183" s="39"/>
      <c r="AX1183" s="39"/>
      <c r="AY1183" s="39"/>
      <c r="AZ1183" s="39"/>
      <c r="BA1183" s="39"/>
      <c r="BB1183" s="39"/>
      <c r="BC1183" s="39"/>
      <c r="BD1183" s="39"/>
      <c r="BE1183" s="39"/>
      <c r="BF1183" s="39"/>
      <c r="BG1183" s="39"/>
      <c r="BH1183" s="39"/>
      <c r="BI1183" s="39"/>
      <c r="BJ1183" s="39"/>
      <c r="BK1183" s="39"/>
      <c r="BL1183" s="39"/>
      <c r="BM1183" s="39"/>
      <c r="BN1183" s="39"/>
      <c r="BO1183" s="39"/>
      <c r="BP1183" s="39"/>
      <c r="BQ1183" s="39"/>
      <c r="BR1183" s="39"/>
      <c r="BS1183" s="39"/>
      <c r="BT1183" s="39"/>
      <c r="BU1183" s="39"/>
      <c r="BV1183" s="39"/>
      <c r="BW1183" s="39"/>
      <c r="BX1183" s="39"/>
      <c r="BY1183" s="39"/>
      <c r="BZ1183" s="39"/>
      <c r="CA1183" s="39"/>
      <c r="CB1183" s="39"/>
      <c r="CC1183" s="39"/>
      <c r="CD1183" s="39"/>
      <c r="CE1183" s="39"/>
      <c r="CF1183" s="39"/>
      <c r="CG1183" s="39"/>
      <c r="CH1183" s="39"/>
      <c r="CI1183" s="39"/>
      <c r="CJ1183" s="39"/>
      <c r="CK1183" s="39"/>
      <c r="CL1183" s="39"/>
      <c r="CM1183" s="39"/>
      <c r="CN1183" s="39"/>
      <c r="CO1183" s="39"/>
      <c r="CP1183" s="39"/>
      <c r="CQ1183" s="39"/>
      <c r="CR1183" s="39"/>
      <c r="CS1183" s="39"/>
      <c r="CT1183" s="39"/>
      <c r="CU1183" s="39"/>
      <c r="CV1183" s="39"/>
      <c r="CW1183" s="39"/>
      <c r="CX1183" s="39"/>
      <c r="CY1183" s="39"/>
      <c r="CZ1183" s="39"/>
      <c r="DA1183" s="39"/>
      <c r="DB1183" s="39"/>
      <c r="DC1183" s="39"/>
      <c r="DD1183" s="39"/>
      <c r="DE1183" s="39"/>
      <c r="DF1183" s="39"/>
      <c r="DG1183" s="39"/>
      <c r="DH1183" s="39"/>
      <c r="DI1183" s="39"/>
      <c r="DJ1183" s="39"/>
      <c r="DK1183" s="39"/>
      <c r="DL1183" s="39"/>
      <c r="DM1183" s="39"/>
      <c r="DN1183" s="39"/>
      <c r="DO1183" s="39"/>
      <c r="DP1183" s="39"/>
      <c r="DQ1183" s="39"/>
      <c r="DR1183" s="39"/>
      <c r="DS1183" s="39"/>
      <c r="DT1183" s="39"/>
      <c r="DU1183" s="39"/>
      <c r="DV1183" s="39"/>
      <c r="DW1183" s="39"/>
      <c r="DX1183" s="39"/>
      <c r="DY1183" s="39"/>
      <c r="DZ1183" s="39"/>
      <c r="EA1183" s="39"/>
      <c r="EB1183" s="39"/>
      <c r="EC1183" s="39"/>
      <c r="ED1183" s="39"/>
      <c r="EE1183" s="39"/>
      <c r="EF1183" s="39"/>
      <c r="EG1183" s="39"/>
      <c r="EH1183" s="39"/>
      <c r="EI1183" s="39"/>
      <c r="EJ1183" s="39"/>
      <c r="EK1183" s="39"/>
      <c r="EL1183" s="39"/>
      <c r="EM1183" s="39"/>
      <c r="EN1183" s="39"/>
      <c r="EO1183" s="39"/>
      <c r="EP1183" s="39"/>
      <c r="EQ1183" s="39"/>
      <c r="ER1183" s="39"/>
      <c r="ES1183" s="39"/>
      <c r="ET1183" s="39"/>
      <c r="EU1183" s="39"/>
      <c r="EV1183" s="39"/>
      <c r="EW1183" s="39"/>
      <c r="EX1183" s="39"/>
      <c r="EY1183" s="39"/>
      <c r="EZ1183" s="39"/>
      <c r="FA1183" s="39"/>
      <c r="FB1183" s="39"/>
      <c r="FC1183" s="39"/>
      <c r="FD1183" s="39"/>
      <c r="FE1183" s="39"/>
      <c r="FF1183" s="39"/>
      <c r="FG1183" s="39"/>
      <c r="FH1183" s="39"/>
      <c r="FI1183" s="39"/>
      <c r="FJ1183" s="39"/>
      <c r="FK1183" s="39"/>
      <c r="FL1183" s="39"/>
      <c r="FM1183" s="39"/>
      <c r="FN1183" s="39"/>
      <c r="FO1183" s="39"/>
      <c r="FP1183" s="39"/>
      <c r="FQ1183" s="39"/>
      <c r="FR1183" s="39"/>
      <c r="FS1183" s="39"/>
      <c r="FT1183" s="39"/>
      <c r="FU1183" s="39"/>
      <c r="FV1183" s="39"/>
      <c r="FW1183" s="39"/>
      <c r="FX1183" s="39"/>
      <c r="FY1183" s="39"/>
      <c r="FZ1183" s="39"/>
      <c r="GA1183" s="39"/>
      <c r="GB1183" s="39"/>
      <c r="GC1183" s="39"/>
      <c r="GD1183" s="39"/>
      <c r="GE1183" s="39"/>
      <c r="GF1183" s="39"/>
      <c r="GG1183" s="39"/>
      <c r="GH1183" s="39"/>
      <c r="GI1183" s="39"/>
      <c r="GJ1183" s="39"/>
      <c r="GK1183" s="39"/>
      <c r="GL1183" s="39"/>
      <c r="GM1183" s="39"/>
      <c r="GN1183" s="39"/>
      <c r="GO1183" s="39"/>
      <c r="GP1183" s="39"/>
      <c r="GQ1183" s="39"/>
      <c r="GR1183" s="39"/>
      <c r="GS1183" s="39"/>
      <c r="GT1183" s="39"/>
      <c r="GU1183" s="39"/>
      <c r="GV1183" s="39"/>
      <c r="GW1183" s="39"/>
      <c r="GX1183" s="39"/>
      <c r="GY1183" s="39"/>
      <c r="GZ1183" s="39"/>
      <c r="HA1183" s="39"/>
      <c r="HB1183" s="39"/>
      <c r="HC1183" s="39"/>
      <c r="HD1183" s="39"/>
      <c r="HE1183" s="39"/>
      <c r="HF1183" s="39"/>
      <c r="HG1183" s="39"/>
      <c r="HH1183" s="39"/>
      <c r="HI1183" s="39"/>
      <c r="HJ1183" s="39"/>
      <c r="HK1183" s="39"/>
      <c r="HL1183" s="39"/>
      <c r="HM1183" s="39"/>
      <c r="HN1183" s="39"/>
      <c r="HO1183" s="39"/>
      <c r="HP1183" s="39"/>
      <c r="HQ1183" s="39"/>
      <c r="HR1183" s="39"/>
      <c r="HS1183" s="39"/>
      <c r="HT1183" s="39"/>
      <c r="HU1183" s="39"/>
      <c r="HV1183" s="39"/>
      <c r="HW1183" s="39"/>
      <c r="HX1183" s="39"/>
      <c r="HY1183" s="39"/>
      <c r="HZ1183" s="39"/>
      <c r="IA1183" s="39"/>
      <c r="IB1183" s="44"/>
      <c r="IC1183" s="40"/>
      <c r="ID1183" s="40"/>
      <c r="IE1183" s="40"/>
      <c r="IF1183" s="40"/>
      <c r="IG1183" s="40"/>
      <c r="IH1183" s="40"/>
      <c r="II1183" s="40"/>
      <c r="IJ1183" s="40"/>
      <c r="IK1183" s="40"/>
      <c r="IL1183" s="40"/>
      <c r="IM1183" s="40"/>
      <c r="IN1183" s="40"/>
      <c r="IO1183" s="40"/>
      <c r="IP1183" s="40"/>
      <c r="IQ1183" s="40"/>
      <c r="IR1183" s="40"/>
      <c r="IS1183" s="40"/>
      <c r="IT1183" s="40"/>
      <c r="IU1183" s="40"/>
      <c r="IV1183" s="40"/>
    </row>
    <row r="1184" spans="2:256" s="33" customFormat="1" ht="31.5" x14ac:dyDescent="0.25">
      <c r="B1184" s="177"/>
      <c r="C1184" s="94">
        <v>548</v>
      </c>
      <c r="D1184" s="42" t="s">
        <v>3208</v>
      </c>
      <c r="E1184" s="42" t="s">
        <v>1757</v>
      </c>
      <c r="F1184" s="42" t="s">
        <v>1430</v>
      </c>
      <c r="G1184" s="80" t="s">
        <v>3240</v>
      </c>
      <c r="H1184" s="43" t="s">
        <v>3974</v>
      </c>
      <c r="I1184" s="145">
        <f>35000-33500</f>
        <v>1500</v>
      </c>
      <c r="J1184" s="38"/>
      <c r="K1184" s="35" t="s">
        <v>3672</v>
      </c>
      <c r="L1184" s="39"/>
      <c r="M1184" s="39"/>
      <c r="N1184" s="39"/>
      <c r="O1184" s="39"/>
      <c r="P1184" s="39"/>
      <c r="Q1184" s="39"/>
      <c r="R1184" s="39"/>
      <c r="S1184" s="39"/>
      <c r="T1184" s="39"/>
      <c r="U1184" s="39"/>
      <c r="V1184" s="39"/>
      <c r="W1184" s="39"/>
      <c r="X1184" s="39"/>
      <c r="Y1184" s="39"/>
      <c r="Z1184" s="39"/>
      <c r="AA1184" s="39"/>
      <c r="AB1184" s="39"/>
      <c r="AC1184" s="39"/>
      <c r="AD1184" s="39"/>
      <c r="AE1184" s="39"/>
      <c r="AF1184" s="39"/>
      <c r="AG1184" s="39"/>
      <c r="AH1184" s="39"/>
      <c r="AI1184" s="39"/>
      <c r="AJ1184" s="39"/>
      <c r="AK1184" s="39"/>
      <c r="AL1184" s="39"/>
      <c r="AM1184" s="39"/>
      <c r="AN1184" s="39"/>
      <c r="AO1184" s="39"/>
      <c r="AP1184" s="39"/>
      <c r="AQ1184" s="39"/>
      <c r="AR1184" s="39"/>
      <c r="AS1184" s="39"/>
      <c r="AT1184" s="39"/>
      <c r="AU1184" s="39"/>
      <c r="AV1184" s="39"/>
      <c r="AW1184" s="39"/>
      <c r="AX1184" s="39"/>
      <c r="AY1184" s="39"/>
      <c r="AZ1184" s="39"/>
      <c r="BA1184" s="39"/>
      <c r="BB1184" s="39"/>
      <c r="BC1184" s="39"/>
      <c r="BD1184" s="39"/>
      <c r="BE1184" s="39"/>
      <c r="BF1184" s="39"/>
      <c r="BG1184" s="39"/>
      <c r="BH1184" s="39"/>
      <c r="BI1184" s="39"/>
      <c r="BJ1184" s="39"/>
      <c r="BK1184" s="39"/>
      <c r="BL1184" s="39"/>
      <c r="BM1184" s="39"/>
      <c r="BN1184" s="39"/>
      <c r="BO1184" s="39"/>
      <c r="BP1184" s="39"/>
      <c r="BQ1184" s="39"/>
      <c r="BR1184" s="39"/>
      <c r="BS1184" s="39"/>
      <c r="BT1184" s="39"/>
      <c r="BU1184" s="39"/>
      <c r="BV1184" s="39"/>
      <c r="BW1184" s="39"/>
      <c r="BX1184" s="39"/>
      <c r="BY1184" s="39"/>
      <c r="BZ1184" s="39"/>
      <c r="CA1184" s="39"/>
      <c r="CB1184" s="39"/>
      <c r="CC1184" s="39"/>
      <c r="CD1184" s="39"/>
      <c r="CE1184" s="39"/>
      <c r="CF1184" s="39"/>
      <c r="CG1184" s="39"/>
      <c r="CH1184" s="39"/>
      <c r="CI1184" s="39"/>
      <c r="CJ1184" s="39"/>
      <c r="CK1184" s="39"/>
      <c r="CL1184" s="39"/>
      <c r="CM1184" s="39"/>
      <c r="CN1184" s="39"/>
      <c r="CO1184" s="39"/>
      <c r="CP1184" s="39"/>
      <c r="CQ1184" s="39"/>
      <c r="CR1184" s="39"/>
      <c r="CS1184" s="39"/>
      <c r="CT1184" s="39"/>
      <c r="CU1184" s="39"/>
      <c r="CV1184" s="39"/>
      <c r="CW1184" s="39"/>
      <c r="CX1184" s="39"/>
      <c r="CY1184" s="39"/>
      <c r="CZ1184" s="39"/>
      <c r="DA1184" s="39"/>
      <c r="DB1184" s="39"/>
      <c r="DC1184" s="39"/>
      <c r="DD1184" s="39"/>
      <c r="DE1184" s="39"/>
      <c r="DF1184" s="39"/>
      <c r="DG1184" s="39"/>
      <c r="DH1184" s="39"/>
      <c r="DI1184" s="39"/>
      <c r="DJ1184" s="39"/>
      <c r="DK1184" s="39"/>
      <c r="DL1184" s="39"/>
      <c r="DM1184" s="39"/>
      <c r="DN1184" s="39"/>
      <c r="DO1184" s="39"/>
      <c r="DP1184" s="39"/>
      <c r="DQ1184" s="39"/>
      <c r="DR1184" s="39"/>
      <c r="DS1184" s="39"/>
      <c r="DT1184" s="39"/>
      <c r="DU1184" s="39"/>
      <c r="DV1184" s="39"/>
      <c r="DW1184" s="39"/>
      <c r="DX1184" s="39"/>
      <c r="DY1184" s="39"/>
      <c r="DZ1184" s="39"/>
      <c r="EA1184" s="39"/>
      <c r="EB1184" s="39"/>
      <c r="EC1184" s="39"/>
      <c r="ED1184" s="39"/>
      <c r="EE1184" s="39"/>
      <c r="EF1184" s="39"/>
      <c r="EG1184" s="39"/>
      <c r="EH1184" s="39"/>
      <c r="EI1184" s="39"/>
      <c r="EJ1184" s="39"/>
      <c r="EK1184" s="39"/>
      <c r="EL1184" s="39"/>
      <c r="EM1184" s="39"/>
      <c r="EN1184" s="39"/>
      <c r="EO1184" s="39"/>
      <c r="EP1184" s="39"/>
      <c r="EQ1184" s="39"/>
      <c r="ER1184" s="39"/>
      <c r="ES1184" s="39"/>
      <c r="ET1184" s="39"/>
      <c r="EU1184" s="39"/>
      <c r="EV1184" s="39"/>
      <c r="EW1184" s="39"/>
      <c r="EX1184" s="39"/>
      <c r="EY1184" s="39"/>
      <c r="EZ1184" s="39"/>
      <c r="FA1184" s="39"/>
      <c r="FB1184" s="39"/>
      <c r="FC1184" s="39"/>
      <c r="FD1184" s="39"/>
      <c r="FE1184" s="39"/>
      <c r="FF1184" s="39"/>
      <c r="FG1184" s="39"/>
      <c r="FH1184" s="39"/>
      <c r="FI1184" s="39"/>
      <c r="FJ1184" s="39"/>
      <c r="FK1184" s="39"/>
      <c r="FL1184" s="39"/>
      <c r="FM1184" s="39"/>
      <c r="FN1184" s="39"/>
      <c r="FO1184" s="39"/>
      <c r="FP1184" s="39"/>
      <c r="FQ1184" s="39"/>
      <c r="FR1184" s="39"/>
      <c r="FS1184" s="39"/>
      <c r="FT1184" s="39"/>
      <c r="FU1184" s="39"/>
      <c r="FV1184" s="39"/>
      <c r="FW1184" s="39"/>
      <c r="FX1184" s="39"/>
      <c r="FY1184" s="39"/>
      <c r="FZ1184" s="39"/>
      <c r="GA1184" s="39"/>
      <c r="GB1184" s="39"/>
      <c r="GC1184" s="39"/>
      <c r="GD1184" s="39"/>
      <c r="GE1184" s="39"/>
      <c r="GF1184" s="39"/>
      <c r="GG1184" s="39"/>
      <c r="GH1184" s="39"/>
      <c r="GI1184" s="39"/>
      <c r="GJ1184" s="39"/>
      <c r="GK1184" s="39"/>
      <c r="GL1184" s="39"/>
      <c r="GM1184" s="39"/>
      <c r="GN1184" s="39"/>
      <c r="GO1184" s="39"/>
      <c r="GP1184" s="39"/>
      <c r="GQ1184" s="39"/>
      <c r="GR1184" s="39"/>
      <c r="GS1184" s="39"/>
      <c r="GT1184" s="39"/>
      <c r="GU1184" s="39"/>
      <c r="GV1184" s="39"/>
      <c r="GW1184" s="39"/>
      <c r="GX1184" s="39"/>
      <c r="GY1184" s="39"/>
      <c r="GZ1184" s="39"/>
      <c r="HA1184" s="39"/>
      <c r="HB1184" s="39"/>
      <c r="HC1184" s="39"/>
      <c r="HD1184" s="39"/>
      <c r="HE1184" s="39"/>
      <c r="HF1184" s="39"/>
      <c r="HG1184" s="39"/>
      <c r="HH1184" s="39"/>
      <c r="HI1184" s="39"/>
      <c r="HJ1184" s="39"/>
      <c r="HK1184" s="39"/>
      <c r="HL1184" s="39"/>
      <c r="HM1184" s="39"/>
      <c r="HN1184" s="39"/>
      <c r="HO1184" s="39"/>
      <c r="HP1184" s="39"/>
      <c r="HQ1184" s="39"/>
      <c r="HR1184" s="39"/>
      <c r="HS1184" s="39"/>
      <c r="HT1184" s="39"/>
      <c r="HU1184" s="39"/>
      <c r="HV1184" s="39"/>
      <c r="HW1184" s="39"/>
      <c r="HX1184" s="39"/>
      <c r="HY1184" s="39"/>
      <c r="HZ1184" s="39"/>
      <c r="IA1184" s="39"/>
      <c r="IB1184" s="44"/>
      <c r="IC1184" s="40"/>
      <c r="ID1184" s="40"/>
      <c r="IE1184" s="40"/>
      <c r="IF1184" s="40"/>
      <c r="IG1184" s="40"/>
      <c r="IH1184" s="40"/>
      <c r="II1184" s="40"/>
      <c r="IJ1184" s="40"/>
      <c r="IK1184" s="40"/>
      <c r="IL1184" s="40"/>
      <c r="IM1184" s="40"/>
      <c r="IN1184" s="40"/>
      <c r="IO1184" s="40"/>
      <c r="IP1184" s="40"/>
      <c r="IQ1184" s="40"/>
      <c r="IR1184" s="40"/>
      <c r="IS1184" s="40"/>
      <c r="IT1184" s="40"/>
      <c r="IU1184" s="40"/>
      <c r="IV1184" s="40"/>
    </row>
    <row r="1185" spans="2:256" s="33" customFormat="1" ht="63" x14ac:dyDescent="0.25">
      <c r="B1185" s="177"/>
      <c r="C1185" s="94">
        <v>549</v>
      </c>
      <c r="D1185" s="42" t="s">
        <v>3208</v>
      </c>
      <c r="E1185" s="42" t="s">
        <v>1757</v>
      </c>
      <c r="F1185" s="42" t="s">
        <v>1565</v>
      </c>
      <c r="G1185" s="80" t="s">
        <v>3240</v>
      </c>
      <c r="H1185" s="43" t="s">
        <v>3974</v>
      </c>
      <c r="I1185" s="133">
        <v>1046787</v>
      </c>
      <c r="J1185" s="38"/>
      <c r="K1185" s="35" t="s">
        <v>3673</v>
      </c>
      <c r="L1185" s="39"/>
      <c r="M1185" s="39"/>
      <c r="N1185" s="39"/>
      <c r="O1185" s="39"/>
      <c r="P1185" s="39"/>
      <c r="Q1185" s="39"/>
      <c r="R1185" s="39"/>
      <c r="S1185" s="39"/>
      <c r="T1185" s="39"/>
      <c r="U1185" s="39"/>
      <c r="V1185" s="39"/>
      <c r="W1185" s="39"/>
      <c r="X1185" s="39"/>
      <c r="Y1185" s="39"/>
      <c r="Z1185" s="39"/>
      <c r="AA1185" s="39"/>
      <c r="AB1185" s="39"/>
      <c r="AC1185" s="39"/>
      <c r="AD1185" s="39"/>
      <c r="AE1185" s="39"/>
      <c r="AF1185" s="39"/>
      <c r="AG1185" s="39"/>
      <c r="AH1185" s="39"/>
      <c r="AI1185" s="39"/>
      <c r="AJ1185" s="39"/>
      <c r="AK1185" s="39"/>
      <c r="AL1185" s="39"/>
      <c r="AM1185" s="39"/>
      <c r="AN1185" s="39"/>
      <c r="AO1185" s="39"/>
      <c r="AP1185" s="39"/>
      <c r="AQ1185" s="39"/>
      <c r="AR1185" s="39"/>
      <c r="AS1185" s="39"/>
      <c r="AT1185" s="39"/>
      <c r="AU1185" s="39"/>
      <c r="AV1185" s="39"/>
      <c r="AW1185" s="39"/>
      <c r="AX1185" s="39"/>
      <c r="AY1185" s="39"/>
      <c r="AZ1185" s="39"/>
      <c r="BA1185" s="39"/>
      <c r="BB1185" s="39"/>
      <c r="BC1185" s="39"/>
      <c r="BD1185" s="39"/>
      <c r="BE1185" s="39"/>
      <c r="BF1185" s="39"/>
      <c r="BG1185" s="39"/>
      <c r="BH1185" s="39"/>
      <c r="BI1185" s="39"/>
      <c r="BJ1185" s="39"/>
      <c r="BK1185" s="39"/>
      <c r="BL1185" s="39"/>
      <c r="BM1185" s="39"/>
      <c r="BN1185" s="39"/>
      <c r="BO1185" s="39"/>
      <c r="BP1185" s="39"/>
      <c r="BQ1185" s="39"/>
      <c r="BR1185" s="39"/>
      <c r="BS1185" s="39"/>
      <c r="BT1185" s="39"/>
      <c r="BU1185" s="39"/>
      <c r="BV1185" s="39"/>
      <c r="BW1185" s="39"/>
      <c r="BX1185" s="39"/>
      <c r="BY1185" s="39"/>
      <c r="BZ1185" s="39"/>
      <c r="CA1185" s="39"/>
      <c r="CB1185" s="39"/>
      <c r="CC1185" s="39"/>
      <c r="CD1185" s="39"/>
      <c r="CE1185" s="39"/>
      <c r="CF1185" s="39"/>
      <c r="CG1185" s="39"/>
      <c r="CH1185" s="39"/>
      <c r="CI1185" s="39"/>
      <c r="CJ1185" s="39"/>
      <c r="CK1185" s="39"/>
      <c r="CL1185" s="39"/>
      <c r="CM1185" s="39"/>
      <c r="CN1185" s="39"/>
      <c r="CO1185" s="39"/>
      <c r="CP1185" s="39"/>
      <c r="CQ1185" s="39"/>
      <c r="CR1185" s="39"/>
      <c r="CS1185" s="39"/>
      <c r="CT1185" s="39"/>
      <c r="CU1185" s="39"/>
      <c r="CV1185" s="39"/>
      <c r="CW1185" s="39"/>
      <c r="CX1185" s="39"/>
      <c r="CY1185" s="39"/>
      <c r="CZ1185" s="39"/>
      <c r="DA1185" s="39"/>
      <c r="DB1185" s="39"/>
      <c r="DC1185" s="39"/>
      <c r="DD1185" s="39"/>
      <c r="DE1185" s="39"/>
      <c r="DF1185" s="39"/>
      <c r="DG1185" s="39"/>
      <c r="DH1185" s="39"/>
      <c r="DI1185" s="39"/>
      <c r="DJ1185" s="39"/>
      <c r="DK1185" s="39"/>
      <c r="DL1185" s="39"/>
      <c r="DM1185" s="39"/>
      <c r="DN1185" s="39"/>
      <c r="DO1185" s="39"/>
      <c r="DP1185" s="39"/>
      <c r="DQ1185" s="39"/>
      <c r="DR1185" s="39"/>
      <c r="DS1185" s="39"/>
      <c r="DT1185" s="39"/>
      <c r="DU1185" s="39"/>
      <c r="DV1185" s="39"/>
      <c r="DW1185" s="39"/>
      <c r="DX1185" s="39"/>
      <c r="DY1185" s="39"/>
      <c r="DZ1185" s="39"/>
      <c r="EA1185" s="39"/>
      <c r="EB1185" s="39"/>
      <c r="EC1185" s="39"/>
      <c r="ED1185" s="39"/>
      <c r="EE1185" s="39"/>
      <c r="EF1185" s="39"/>
      <c r="EG1185" s="39"/>
      <c r="EH1185" s="39"/>
      <c r="EI1185" s="39"/>
      <c r="EJ1185" s="39"/>
      <c r="EK1185" s="39"/>
      <c r="EL1185" s="39"/>
      <c r="EM1185" s="39"/>
      <c r="EN1185" s="39"/>
      <c r="EO1185" s="39"/>
      <c r="EP1185" s="39"/>
      <c r="EQ1185" s="39"/>
      <c r="ER1185" s="39"/>
      <c r="ES1185" s="39"/>
      <c r="ET1185" s="39"/>
      <c r="EU1185" s="39"/>
      <c r="EV1185" s="39"/>
      <c r="EW1185" s="39"/>
      <c r="EX1185" s="39"/>
      <c r="EY1185" s="39"/>
      <c r="EZ1185" s="39"/>
      <c r="FA1185" s="39"/>
      <c r="FB1185" s="39"/>
      <c r="FC1185" s="39"/>
      <c r="FD1185" s="39"/>
      <c r="FE1185" s="39"/>
      <c r="FF1185" s="39"/>
      <c r="FG1185" s="39"/>
      <c r="FH1185" s="39"/>
      <c r="FI1185" s="39"/>
      <c r="FJ1185" s="39"/>
      <c r="FK1185" s="39"/>
      <c r="FL1185" s="39"/>
      <c r="FM1185" s="39"/>
      <c r="FN1185" s="39"/>
      <c r="FO1185" s="39"/>
      <c r="FP1185" s="39"/>
      <c r="FQ1185" s="39"/>
      <c r="FR1185" s="39"/>
      <c r="FS1185" s="39"/>
      <c r="FT1185" s="39"/>
      <c r="FU1185" s="39"/>
      <c r="FV1185" s="39"/>
      <c r="FW1185" s="39"/>
      <c r="FX1185" s="39"/>
      <c r="FY1185" s="39"/>
      <c r="FZ1185" s="39"/>
      <c r="GA1185" s="39"/>
      <c r="GB1185" s="39"/>
      <c r="GC1185" s="39"/>
      <c r="GD1185" s="39"/>
      <c r="GE1185" s="39"/>
      <c r="GF1185" s="39"/>
      <c r="GG1185" s="39"/>
      <c r="GH1185" s="39"/>
      <c r="GI1185" s="39"/>
      <c r="GJ1185" s="39"/>
      <c r="GK1185" s="39"/>
      <c r="GL1185" s="39"/>
      <c r="GM1185" s="39"/>
      <c r="GN1185" s="39"/>
      <c r="GO1185" s="39"/>
      <c r="GP1185" s="39"/>
      <c r="GQ1185" s="39"/>
      <c r="GR1185" s="39"/>
      <c r="GS1185" s="39"/>
      <c r="GT1185" s="39"/>
      <c r="GU1185" s="39"/>
      <c r="GV1185" s="39"/>
      <c r="GW1185" s="39"/>
      <c r="GX1185" s="39"/>
      <c r="GY1185" s="39"/>
      <c r="GZ1185" s="39"/>
      <c r="HA1185" s="39"/>
      <c r="HB1185" s="39"/>
      <c r="HC1185" s="39"/>
      <c r="HD1185" s="39"/>
      <c r="HE1185" s="39"/>
      <c r="HF1185" s="39"/>
      <c r="HG1185" s="39"/>
      <c r="HH1185" s="39"/>
      <c r="HI1185" s="39"/>
      <c r="HJ1185" s="39"/>
      <c r="HK1185" s="39"/>
      <c r="HL1185" s="39"/>
      <c r="HM1185" s="39"/>
      <c r="HN1185" s="39"/>
      <c r="HO1185" s="39"/>
      <c r="HP1185" s="39"/>
      <c r="HQ1185" s="39"/>
      <c r="HR1185" s="39"/>
      <c r="HS1185" s="39"/>
      <c r="HT1185" s="39"/>
      <c r="HU1185" s="39"/>
      <c r="HV1185" s="39"/>
      <c r="HW1185" s="39"/>
      <c r="HX1185" s="39"/>
      <c r="HY1185" s="39"/>
      <c r="HZ1185" s="39"/>
      <c r="IA1185" s="39"/>
      <c r="IB1185" s="44"/>
      <c r="IC1185" s="40"/>
      <c r="ID1185" s="40"/>
      <c r="IE1185" s="40"/>
      <c r="IF1185" s="40"/>
      <c r="IG1185" s="40"/>
      <c r="IH1185" s="40"/>
      <c r="II1185" s="40"/>
      <c r="IJ1185" s="40"/>
      <c r="IK1185" s="40"/>
      <c r="IL1185" s="40"/>
      <c r="IM1185" s="40"/>
      <c r="IN1185" s="40"/>
      <c r="IO1185" s="40"/>
      <c r="IP1185" s="40"/>
      <c r="IQ1185" s="40"/>
      <c r="IR1185" s="40"/>
      <c r="IS1185" s="40"/>
      <c r="IT1185" s="40"/>
      <c r="IU1185" s="40"/>
      <c r="IV1185" s="40"/>
    </row>
    <row r="1186" spans="2:256" s="33" customFormat="1" ht="31.5" x14ac:dyDescent="0.25">
      <c r="B1186" s="177"/>
      <c r="C1186" s="94">
        <v>550</v>
      </c>
      <c r="D1186" s="42" t="s">
        <v>3208</v>
      </c>
      <c r="E1186" s="42" t="s">
        <v>1757</v>
      </c>
      <c r="F1186" s="42" t="s">
        <v>1566</v>
      </c>
      <c r="G1186" s="80" t="s">
        <v>3240</v>
      </c>
      <c r="H1186" s="43" t="s">
        <v>3974</v>
      </c>
      <c r="I1186" s="133">
        <v>188000</v>
      </c>
      <c r="J1186" s="38"/>
      <c r="K1186" s="35" t="s">
        <v>3674</v>
      </c>
      <c r="L1186" s="39"/>
      <c r="M1186" s="39"/>
      <c r="N1186" s="39"/>
      <c r="O1186" s="39"/>
      <c r="P1186" s="39"/>
      <c r="Q1186" s="39"/>
      <c r="R1186" s="39"/>
      <c r="S1186" s="39"/>
      <c r="T1186" s="39"/>
      <c r="U1186" s="39"/>
      <c r="V1186" s="39"/>
      <c r="W1186" s="39"/>
      <c r="X1186" s="39"/>
      <c r="Y1186" s="39"/>
      <c r="Z1186" s="39"/>
      <c r="AA1186" s="39"/>
      <c r="AB1186" s="39"/>
      <c r="AC1186" s="39"/>
      <c r="AD1186" s="39"/>
      <c r="AE1186" s="39"/>
      <c r="AF1186" s="39"/>
      <c r="AG1186" s="39"/>
      <c r="AH1186" s="39"/>
      <c r="AI1186" s="39"/>
      <c r="AJ1186" s="39"/>
      <c r="AK1186" s="39"/>
      <c r="AL1186" s="39"/>
      <c r="AM1186" s="39"/>
      <c r="AN1186" s="39"/>
      <c r="AO1186" s="39"/>
      <c r="AP1186" s="39"/>
      <c r="AQ1186" s="39"/>
      <c r="AR1186" s="39"/>
      <c r="AS1186" s="39"/>
      <c r="AT1186" s="39"/>
      <c r="AU1186" s="39"/>
      <c r="AV1186" s="39"/>
      <c r="AW1186" s="39"/>
      <c r="AX1186" s="39"/>
      <c r="AY1186" s="39"/>
      <c r="AZ1186" s="39"/>
      <c r="BA1186" s="39"/>
      <c r="BB1186" s="39"/>
      <c r="BC1186" s="39"/>
      <c r="BD1186" s="39"/>
      <c r="BE1186" s="39"/>
      <c r="BF1186" s="39"/>
      <c r="BG1186" s="39"/>
      <c r="BH1186" s="39"/>
      <c r="BI1186" s="39"/>
      <c r="BJ1186" s="39"/>
      <c r="BK1186" s="39"/>
      <c r="BL1186" s="39"/>
      <c r="BM1186" s="39"/>
      <c r="BN1186" s="39"/>
      <c r="BO1186" s="39"/>
      <c r="BP1186" s="39"/>
      <c r="BQ1186" s="39"/>
      <c r="BR1186" s="39"/>
      <c r="BS1186" s="39"/>
      <c r="BT1186" s="39"/>
      <c r="BU1186" s="39"/>
      <c r="BV1186" s="39"/>
      <c r="BW1186" s="39"/>
      <c r="BX1186" s="39"/>
      <c r="BY1186" s="39"/>
      <c r="BZ1186" s="39"/>
      <c r="CA1186" s="39"/>
      <c r="CB1186" s="39"/>
      <c r="CC1186" s="39"/>
      <c r="CD1186" s="39"/>
      <c r="CE1186" s="39"/>
      <c r="CF1186" s="39"/>
      <c r="CG1186" s="39"/>
      <c r="CH1186" s="39"/>
      <c r="CI1186" s="39"/>
      <c r="CJ1186" s="39"/>
      <c r="CK1186" s="39"/>
      <c r="CL1186" s="39"/>
      <c r="CM1186" s="39"/>
      <c r="CN1186" s="39"/>
      <c r="CO1186" s="39"/>
      <c r="CP1186" s="39"/>
      <c r="CQ1186" s="39"/>
      <c r="CR1186" s="39"/>
      <c r="CS1186" s="39"/>
      <c r="CT1186" s="39"/>
      <c r="CU1186" s="39"/>
      <c r="CV1186" s="39"/>
      <c r="CW1186" s="39"/>
      <c r="CX1186" s="39"/>
      <c r="CY1186" s="39"/>
      <c r="CZ1186" s="39"/>
      <c r="DA1186" s="39"/>
      <c r="DB1186" s="39"/>
      <c r="DC1186" s="39"/>
      <c r="DD1186" s="39"/>
      <c r="DE1186" s="39"/>
      <c r="DF1186" s="39"/>
      <c r="DG1186" s="39"/>
      <c r="DH1186" s="39"/>
      <c r="DI1186" s="39"/>
      <c r="DJ1186" s="39"/>
      <c r="DK1186" s="39"/>
      <c r="DL1186" s="39"/>
      <c r="DM1186" s="39"/>
      <c r="DN1186" s="39"/>
      <c r="DO1186" s="39"/>
      <c r="DP1186" s="39"/>
      <c r="DQ1186" s="39"/>
      <c r="DR1186" s="39"/>
      <c r="DS1186" s="39"/>
      <c r="DT1186" s="39"/>
      <c r="DU1186" s="39"/>
      <c r="DV1186" s="39"/>
      <c r="DW1186" s="39"/>
      <c r="DX1186" s="39"/>
      <c r="DY1186" s="39"/>
      <c r="DZ1186" s="39"/>
      <c r="EA1186" s="39"/>
      <c r="EB1186" s="39"/>
      <c r="EC1186" s="39"/>
      <c r="ED1186" s="39"/>
      <c r="EE1186" s="39"/>
      <c r="EF1186" s="39"/>
      <c r="EG1186" s="39"/>
      <c r="EH1186" s="39"/>
      <c r="EI1186" s="39"/>
      <c r="EJ1186" s="39"/>
      <c r="EK1186" s="39"/>
      <c r="EL1186" s="39"/>
      <c r="EM1186" s="39"/>
      <c r="EN1186" s="39"/>
      <c r="EO1186" s="39"/>
      <c r="EP1186" s="39"/>
      <c r="EQ1186" s="39"/>
      <c r="ER1186" s="39"/>
      <c r="ES1186" s="39"/>
      <c r="ET1186" s="39"/>
      <c r="EU1186" s="39"/>
      <c r="EV1186" s="39"/>
      <c r="EW1186" s="39"/>
      <c r="EX1186" s="39"/>
      <c r="EY1186" s="39"/>
      <c r="EZ1186" s="39"/>
      <c r="FA1186" s="39"/>
      <c r="FB1186" s="39"/>
      <c r="FC1186" s="39"/>
      <c r="FD1186" s="39"/>
      <c r="FE1186" s="39"/>
      <c r="FF1186" s="39"/>
      <c r="FG1186" s="39"/>
      <c r="FH1186" s="39"/>
      <c r="FI1186" s="39"/>
      <c r="FJ1186" s="39"/>
      <c r="FK1186" s="39"/>
      <c r="FL1186" s="39"/>
      <c r="FM1186" s="39"/>
      <c r="FN1186" s="39"/>
      <c r="FO1186" s="39"/>
      <c r="FP1186" s="39"/>
      <c r="FQ1186" s="39"/>
      <c r="FR1186" s="39"/>
      <c r="FS1186" s="39"/>
      <c r="FT1186" s="39"/>
      <c r="FU1186" s="39"/>
      <c r="FV1186" s="39"/>
      <c r="FW1186" s="39"/>
      <c r="FX1186" s="39"/>
      <c r="FY1186" s="39"/>
      <c r="FZ1186" s="39"/>
      <c r="GA1186" s="39"/>
      <c r="GB1186" s="39"/>
      <c r="GC1186" s="39"/>
      <c r="GD1186" s="39"/>
      <c r="GE1186" s="39"/>
      <c r="GF1186" s="39"/>
      <c r="GG1186" s="39"/>
      <c r="GH1186" s="39"/>
      <c r="GI1186" s="39"/>
      <c r="GJ1186" s="39"/>
      <c r="GK1186" s="39"/>
      <c r="GL1186" s="39"/>
      <c r="GM1186" s="39"/>
      <c r="GN1186" s="39"/>
      <c r="GO1186" s="39"/>
      <c r="GP1186" s="39"/>
      <c r="GQ1186" s="39"/>
      <c r="GR1186" s="39"/>
      <c r="GS1186" s="39"/>
      <c r="GT1186" s="39"/>
      <c r="GU1186" s="39"/>
      <c r="GV1186" s="39"/>
      <c r="GW1186" s="39"/>
      <c r="GX1186" s="39"/>
      <c r="GY1186" s="39"/>
      <c r="GZ1186" s="39"/>
      <c r="HA1186" s="39"/>
      <c r="HB1186" s="39"/>
      <c r="HC1186" s="39"/>
      <c r="HD1186" s="39"/>
      <c r="HE1186" s="39"/>
      <c r="HF1186" s="39"/>
      <c r="HG1186" s="39"/>
      <c r="HH1186" s="39"/>
      <c r="HI1186" s="39"/>
      <c r="HJ1186" s="39"/>
      <c r="HK1186" s="39"/>
      <c r="HL1186" s="39"/>
      <c r="HM1186" s="39"/>
      <c r="HN1186" s="39"/>
      <c r="HO1186" s="39"/>
      <c r="HP1186" s="39"/>
      <c r="HQ1186" s="39"/>
      <c r="HR1186" s="39"/>
      <c r="HS1186" s="39"/>
      <c r="HT1186" s="39"/>
      <c r="HU1186" s="39"/>
      <c r="HV1186" s="39"/>
      <c r="HW1186" s="39"/>
      <c r="HX1186" s="39"/>
      <c r="HY1186" s="39"/>
      <c r="HZ1186" s="39"/>
      <c r="IA1186" s="39"/>
      <c r="IB1186" s="44"/>
      <c r="IC1186" s="40"/>
      <c r="ID1186" s="40"/>
      <c r="IE1186" s="40"/>
      <c r="IF1186" s="40"/>
      <c r="IG1186" s="40"/>
      <c r="IH1186" s="40"/>
      <c r="II1186" s="40"/>
      <c r="IJ1186" s="40"/>
      <c r="IK1186" s="40"/>
      <c r="IL1186" s="40"/>
      <c r="IM1186" s="40"/>
      <c r="IN1186" s="40"/>
      <c r="IO1186" s="40"/>
      <c r="IP1186" s="40"/>
      <c r="IQ1186" s="40"/>
      <c r="IR1186" s="40"/>
      <c r="IS1186" s="40"/>
      <c r="IT1186" s="40"/>
      <c r="IU1186" s="40"/>
      <c r="IV1186" s="40"/>
    </row>
    <row r="1187" spans="2:256" s="33" customFormat="1" ht="31.5" x14ac:dyDescent="0.25">
      <c r="B1187" s="177"/>
      <c r="C1187" s="94">
        <v>551</v>
      </c>
      <c r="D1187" s="42" t="s">
        <v>3208</v>
      </c>
      <c r="E1187" s="42" t="s">
        <v>1757</v>
      </c>
      <c r="F1187" s="42" t="s">
        <v>1567</v>
      </c>
      <c r="G1187" s="80" t="s">
        <v>3240</v>
      </c>
      <c r="H1187" s="43" t="s">
        <v>3974</v>
      </c>
      <c r="I1187" s="133">
        <v>25050</v>
      </c>
      <c r="J1187" s="38"/>
      <c r="K1187" s="35" t="s">
        <v>3675</v>
      </c>
      <c r="L1187" s="39"/>
      <c r="M1187" s="39"/>
      <c r="N1187" s="39"/>
      <c r="O1187" s="39"/>
      <c r="P1187" s="39"/>
      <c r="Q1187" s="39"/>
      <c r="R1187" s="39"/>
      <c r="S1187" s="39"/>
      <c r="T1187" s="39"/>
      <c r="U1187" s="39"/>
      <c r="V1187" s="39"/>
      <c r="W1187" s="39"/>
      <c r="X1187" s="39"/>
      <c r="Y1187" s="39"/>
      <c r="Z1187" s="39"/>
      <c r="AA1187" s="39"/>
      <c r="AB1187" s="39"/>
      <c r="AC1187" s="39"/>
      <c r="AD1187" s="39"/>
      <c r="AE1187" s="39"/>
      <c r="AF1187" s="39"/>
      <c r="AG1187" s="39"/>
      <c r="AH1187" s="39"/>
      <c r="AI1187" s="39"/>
      <c r="AJ1187" s="39"/>
      <c r="AK1187" s="39"/>
      <c r="AL1187" s="39"/>
      <c r="AM1187" s="39"/>
      <c r="AN1187" s="39"/>
      <c r="AO1187" s="39"/>
      <c r="AP1187" s="39"/>
      <c r="AQ1187" s="39"/>
      <c r="AR1187" s="39"/>
      <c r="AS1187" s="39"/>
      <c r="AT1187" s="39"/>
      <c r="AU1187" s="39"/>
      <c r="AV1187" s="39"/>
      <c r="AW1187" s="39"/>
      <c r="AX1187" s="39"/>
      <c r="AY1187" s="39"/>
      <c r="AZ1187" s="39"/>
      <c r="BA1187" s="39"/>
      <c r="BB1187" s="39"/>
      <c r="BC1187" s="39"/>
      <c r="BD1187" s="39"/>
      <c r="BE1187" s="39"/>
      <c r="BF1187" s="39"/>
      <c r="BG1187" s="39"/>
      <c r="BH1187" s="39"/>
      <c r="BI1187" s="39"/>
      <c r="BJ1187" s="39"/>
      <c r="BK1187" s="39"/>
      <c r="BL1187" s="39"/>
      <c r="BM1187" s="39"/>
      <c r="BN1187" s="39"/>
      <c r="BO1187" s="39"/>
      <c r="BP1187" s="39"/>
      <c r="BQ1187" s="39"/>
      <c r="BR1187" s="39"/>
      <c r="BS1187" s="39"/>
      <c r="BT1187" s="39"/>
      <c r="BU1187" s="39"/>
      <c r="BV1187" s="39"/>
      <c r="BW1187" s="39"/>
      <c r="BX1187" s="39"/>
      <c r="BY1187" s="39"/>
      <c r="BZ1187" s="39"/>
      <c r="CA1187" s="39"/>
      <c r="CB1187" s="39"/>
      <c r="CC1187" s="39"/>
      <c r="CD1187" s="39"/>
      <c r="CE1187" s="39"/>
      <c r="CF1187" s="39"/>
      <c r="CG1187" s="39"/>
      <c r="CH1187" s="39"/>
      <c r="CI1187" s="39"/>
      <c r="CJ1187" s="39"/>
      <c r="CK1187" s="39"/>
      <c r="CL1187" s="39"/>
      <c r="CM1187" s="39"/>
      <c r="CN1187" s="39"/>
      <c r="CO1187" s="39"/>
      <c r="CP1187" s="39"/>
      <c r="CQ1187" s="39"/>
      <c r="CR1187" s="39"/>
      <c r="CS1187" s="39"/>
      <c r="CT1187" s="39"/>
      <c r="CU1187" s="39"/>
      <c r="CV1187" s="39"/>
      <c r="CW1187" s="39"/>
      <c r="CX1187" s="39"/>
      <c r="CY1187" s="39"/>
      <c r="CZ1187" s="39"/>
      <c r="DA1187" s="39"/>
      <c r="DB1187" s="39"/>
      <c r="DC1187" s="39"/>
      <c r="DD1187" s="39"/>
      <c r="DE1187" s="39"/>
      <c r="DF1187" s="39"/>
      <c r="DG1187" s="39"/>
      <c r="DH1187" s="39"/>
      <c r="DI1187" s="39"/>
      <c r="DJ1187" s="39"/>
      <c r="DK1187" s="39"/>
      <c r="DL1187" s="39"/>
      <c r="DM1187" s="39"/>
      <c r="DN1187" s="39"/>
      <c r="DO1187" s="39"/>
      <c r="DP1187" s="39"/>
      <c r="DQ1187" s="39"/>
      <c r="DR1187" s="39"/>
      <c r="DS1187" s="39"/>
      <c r="DT1187" s="39"/>
      <c r="DU1187" s="39"/>
      <c r="DV1187" s="39"/>
      <c r="DW1187" s="39"/>
      <c r="DX1187" s="39"/>
      <c r="DY1187" s="39"/>
      <c r="DZ1187" s="39"/>
      <c r="EA1187" s="39"/>
      <c r="EB1187" s="39"/>
      <c r="EC1187" s="39"/>
      <c r="ED1187" s="39"/>
      <c r="EE1187" s="39"/>
      <c r="EF1187" s="39"/>
      <c r="EG1187" s="39"/>
      <c r="EH1187" s="39"/>
      <c r="EI1187" s="39"/>
      <c r="EJ1187" s="39"/>
      <c r="EK1187" s="39"/>
      <c r="EL1187" s="39"/>
      <c r="EM1187" s="39"/>
      <c r="EN1187" s="39"/>
      <c r="EO1187" s="39"/>
      <c r="EP1187" s="39"/>
      <c r="EQ1187" s="39"/>
      <c r="ER1187" s="39"/>
      <c r="ES1187" s="39"/>
      <c r="ET1187" s="39"/>
      <c r="EU1187" s="39"/>
      <c r="EV1187" s="39"/>
      <c r="EW1187" s="39"/>
      <c r="EX1187" s="39"/>
      <c r="EY1187" s="39"/>
      <c r="EZ1187" s="39"/>
      <c r="FA1187" s="39"/>
      <c r="FB1187" s="39"/>
      <c r="FC1187" s="39"/>
      <c r="FD1187" s="39"/>
      <c r="FE1187" s="39"/>
      <c r="FF1187" s="39"/>
      <c r="FG1187" s="39"/>
      <c r="FH1187" s="39"/>
      <c r="FI1187" s="39"/>
      <c r="FJ1187" s="39"/>
      <c r="FK1187" s="39"/>
      <c r="FL1187" s="39"/>
      <c r="FM1187" s="39"/>
      <c r="FN1187" s="39"/>
      <c r="FO1187" s="39"/>
      <c r="FP1187" s="39"/>
      <c r="FQ1187" s="39"/>
      <c r="FR1187" s="39"/>
      <c r="FS1187" s="39"/>
      <c r="FT1187" s="39"/>
      <c r="FU1187" s="39"/>
      <c r="FV1187" s="39"/>
      <c r="FW1187" s="39"/>
      <c r="FX1187" s="39"/>
      <c r="FY1187" s="39"/>
      <c r="FZ1187" s="39"/>
      <c r="GA1187" s="39"/>
      <c r="GB1187" s="39"/>
      <c r="GC1187" s="39"/>
      <c r="GD1187" s="39"/>
      <c r="GE1187" s="39"/>
      <c r="GF1187" s="39"/>
      <c r="GG1187" s="39"/>
      <c r="GH1187" s="39"/>
      <c r="GI1187" s="39"/>
      <c r="GJ1187" s="39"/>
      <c r="GK1187" s="39"/>
      <c r="GL1187" s="39"/>
      <c r="GM1187" s="39"/>
      <c r="GN1187" s="39"/>
      <c r="GO1187" s="39"/>
      <c r="GP1187" s="39"/>
      <c r="GQ1187" s="39"/>
      <c r="GR1187" s="39"/>
      <c r="GS1187" s="39"/>
      <c r="GT1187" s="39"/>
      <c r="GU1187" s="39"/>
      <c r="GV1187" s="39"/>
      <c r="GW1187" s="39"/>
      <c r="GX1187" s="39"/>
      <c r="GY1187" s="39"/>
      <c r="GZ1187" s="39"/>
      <c r="HA1187" s="39"/>
      <c r="HB1187" s="39"/>
      <c r="HC1187" s="39"/>
      <c r="HD1187" s="39"/>
      <c r="HE1187" s="39"/>
      <c r="HF1187" s="39"/>
      <c r="HG1187" s="39"/>
      <c r="HH1187" s="39"/>
      <c r="HI1187" s="39"/>
      <c r="HJ1187" s="39"/>
      <c r="HK1187" s="39"/>
      <c r="HL1187" s="39"/>
      <c r="HM1187" s="39"/>
      <c r="HN1187" s="39"/>
      <c r="HO1187" s="39"/>
      <c r="HP1187" s="39"/>
      <c r="HQ1187" s="39"/>
      <c r="HR1187" s="39"/>
      <c r="HS1187" s="39"/>
      <c r="HT1187" s="39"/>
      <c r="HU1187" s="39"/>
      <c r="HV1187" s="39"/>
      <c r="HW1187" s="39"/>
      <c r="HX1187" s="39"/>
      <c r="HY1187" s="39"/>
      <c r="HZ1187" s="39"/>
      <c r="IA1187" s="39"/>
      <c r="IB1187" s="44"/>
      <c r="IC1187" s="40"/>
      <c r="ID1187" s="40"/>
      <c r="IE1187" s="40"/>
      <c r="IF1187" s="40"/>
      <c r="IG1187" s="40"/>
      <c r="IH1187" s="40"/>
      <c r="II1187" s="40"/>
      <c r="IJ1187" s="40"/>
      <c r="IK1187" s="40"/>
      <c r="IL1187" s="40"/>
      <c r="IM1187" s="40"/>
      <c r="IN1187" s="40"/>
      <c r="IO1187" s="40"/>
      <c r="IP1187" s="40"/>
      <c r="IQ1187" s="40"/>
      <c r="IR1187" s="40"/>
      <c r="IS1187" s="40"/>
      <c r="IT1187" s="40"/>
      <c r="IU1187" s="40"/>
      <c r="IV1187" s="40"/>
    </row>
    <row r="1188" spans="2:256" s="33" customFormat="1" ht="47.25" x14ac:dyDescent="0.25">
      <c r="B1188" s="177"/>
      <c r="C1188" s="94">
        <v>552</v>
      </c>
      <c r="D1188" s="42" t="s">
        <v>3208</v>
      </c>
      <c r="E1188" s="42" t="s">
        <v>1757</v>
      </c>
      <c r="F1188" s="42" t="s">
        <v>1432</v>
      </c>
      <c r="G1188" s="80" t="s">
        <v>3240</v>
      </c>
      <c r="H1188" s="43" t="s">
        <v>3974</v>
      </c>
      <c r="I1188" s="133">
        <f>535785.33+385000-44059.33</f>
        <v>876726</v>
      </c>
      <c r="J1188" s="38"/>
      <c r="K1188" s="35" t="s">
        <v>3676</v>
      </c>
      <c r="L1188" s="39"/>
      <c r="M1188" s="39"/>
      <c r="N1188" s="39"/>
      <c r="O1188" s="39"/>
      <c r="P1188" s="39"/>
      <c r="Q1188" s="39"/>
      <c r="R1188" s="39"/>
      <c r="S1188" s="39"/>
      <c r="T1188" s="39"/>
      <c r="U1188" s="39"/>
      <c r="V1188" s="39"/>
      <c r="W1188" s="39"/>
      <c r="X1188" s="39"/>
      <c r="Y1188" s="39"/>
      <c r="Z1188" s="39"/>
      <c r="AA1188" s="39"/>
      <c r="AB1188" s="39"/>
      <c r="AC1188" s="39"/>
      <c r="AD1188" s="39"/>
      <c r="AE1188" s="39"/>
      <c r="AF1188" s="39"/>
      <c r="AG1188" s="39"/>
      <c r="AH1188" s="39"/>
      <c r="AI1188" s="39"/>
      <c r="AJ1188" s="39"/>
      <c r="AK1188" s="39"/>
      <c r="AL1188" s="39"/>
      <c r="AM1188" s="39"/>
      <c r="AN1188" s="39"/>
      <c r="AO1188" s="39"/>
      <c r="AP1188" s="39"/>
      <c r="AQ1188" s="39"/>
      <c r="AR1188" s="39"/>
      <c r="AS1188" s="39"/>
      <c r="AT1188" s="39"/>
      <c r="AU1188" s="39"/>
      <c r="AV1188" s="39"/>
      <c r="AW1188" s="39"/>
      <c r="AX1188" s="39"/>
      <c r="AY1188" s="39"/>
      <c r="AZ1188" s="39"/>
      <c r="BA1188" s="39"/>
      <c r="BB1188" s="39"/>
      <c r="BC1188" s="39"/>
      <c r="BD1188" s="39"/>
      <c r="BE1188" s="39"/>
      <c r="BF1188" s="39"/>
      <c r="BG1188" s="39"/>
      <c r="BH1188" s="39"/>
      <c r="BI1188" s="39"/>
      <c r="BJ1188" s="39"/>
      <c r="BK1188" s="39"/>
      <c r="BL1188" s="39"/>
      <c r="BM1188" s="39"/>
      <c r="BN1188" s="39"/>
      <c r="BO1188" s="39"/>
      <c r="BP1188" s="39"/>
      <c r="BQ1188" s="39"/>
      <c r="BR1188" s="39"/>
      <c r="BS1188" s="39"/>
      <c r="BT1188" s="39"/>
      <c r="BU1188" s="39"/>
      <c r="BV1188" s="39"/>
      <c r="BW1188" s="39"/>
      <c r="BX1188" s="39"/>
      <c r="BY1188" s="39"/>
      <c r="BZ1188" s="39"/>
      <c r="CA1188" s="39"/>
      <c r="CB1188" s="39"/>
      <c r="CC1188" s="39"/>
      <c r="CD1188" s="39"/>
      <c r="CE1188" s="39"/>
      <c r="CF1188" s="39"/>
      <c r="CG1188" s="39"/>
      <c r="CH1188" s="39"/>
      <c r="CI1188" s="39"/>
      <c r="CJ1188" s="39"/>
      <c r="CK1188" s="39"/>
      <c r="CL1188" s="39"/>
      <c r="CM1188" s="39"/>
      <c r="CN1188" s="39"/>
      <c r="CO1188" s="39"/>
      <c r="CP1188" s="39"/>
      <c r="CQ1188" s="39"/>
      <c r="CR1188" s="39"/>
      <c r="CS1188" s="39"/>
      <c r="CT1188" s="39"/>
      <c r="CU1188" s="39"/>
      <c r="CV1188" s="39"/>
      <c r="CW1188" s="39"/>
      <c r="CX1188" s="39"/>
      <c r="CY1188" s="39"/>
      <c r="CZ1188" s="39"/>
      <c r="DA1188" s="39"/>
      <c r="DB1188" s="39"/>
      <c r="DC1188" s="39"/>
      <c r="DD1188" s="39"/>
      <c r="DE1188" s="39"/>
      <c r="DF1188" s="39"/>
      <c r="DG1188" s="39"/>
      <c r="DH1188" s="39"/>
      <c r="DI1188" s="39"/>
      <c r="DJ1188" s="39"/>
      <c r="DK1188" s="39"/>
      <c r="DL1188" s="39"/>
      <c r="DM1188" s="39"/>
      <c r="DN1188" s="39"/>
      <c r="DO1188" s="39"/>
      <c r="DP1188" s="39"/>
      <c r="DQ1188" s="39"/>
      <c r="DR1188" s="39"/>
      <c r="DS1188" s="39"/>
      <c r="DT1188" s="39"/>
      <c r="DU1188" s="39"/>
      <c r="DV1188" s="39"/>
      <c r="DW1188" s="39"/>
      <c r="DX1188" s="39"/>
      <c r="DY1188" s="39"/>
      <c r="DZ1188" s="39"/>
      <c r="EA1188" s="39"/>
      <c r="EB1188" s="39"/>
      <c r="EC1188" s="39"/>
      <c r="ED1188" s="39"/>
      <c r="EE1188" s="39"/>
      <c r="EF1188" s="39"/>
      <c r="EG1188" s="39"/>
      <c r="EH1188" s="39"/>
      <c r="EI1188" s="39"/>
      <c r="EJ1188" s="39"/>
      <c r="EK1188" s="39"/>
      <c r="EL1188" s="39"/>
      <c r="EM1188" s="39"/>
      <c r="EN1188" s="39"/>
      <c r="EO1188" s="39"/>
      <c r="EP1188" s="39"/>
      <c r="EQ1188" s="39"/>
      <c r="ER1188" s="39"/>
      <c r="ES1188" s="39"/>
      <c r="ET1188" s="39"/>
      <c r="EU1188" s="39"/>
      <c r="EV1188" s="39"/>
      <c r="EW1188" s="39"/>
      <c r="EX1188" s="39"/>
      <c r="EY1188" s="39"/>
      <c r="EZ1188" s="39"/>
      <c r="FA1188" s="39"/>
      <c r="FB1188" s="39"/>
      <c r="FC1188" s="39"/>
      <c r="FD1188" s="39"/>
      <c r="FE1188" s="39"/>
      <c r="FF1188" s="39"/>
      <c r="FG1188" s="39"/>
      <c r="FH1188" s="39"/>
      <c r="FI1188" s="39"/>
      <c r="FJ1188" s="39"/>
      <c r="FK1188" s="39"/>
      <c r="FL1188" s="39"/>
      <c r="FM1188" s="39"/>
      <c r="FN1188" s="39"/>
      <c r="FO1188" s="39"/>
      <c r="FP1188" s="39"/>
      <c r="FQ1188" s="39"/>
      <c r="FR1188" s="39"/>
      <c r="FS1188" s="39"/>
      <c r="FT1188" s="39"/>
      <c r="FU1188" s="39"/>
      <c r="FV1188" s="39"/>
      <c r="FW1188" s="39"/>
      <c r="FX1188" s="39"/>
      <c r="FY1188" s="39"/>
      <c r="FZ1188" s="39"/>
      <c r="GA1188" s="39"/>
      <c r="GB1188" s="39"/>
      <c r="GC1188" s="39"/>
      <c r="GD1188" s="39"/>
      <c r="GE1188" s="39"/>
      <c r="GF1188" s="39"/>
      <c r="GG1188" s="39"/>
      <c r="GH1188" s="39"/>
      <c r="GI1188" s="39"/>
      <c r="GJ1188" s="39"/>
      <c r="GK1188" s="39"/>
      <c r="GL1188" s="39"/>
      <c r="GM1188" s="39"/>
      <c r="GN1188" s="39"/>
      <c r="GO1188" s="39"/>
      <c r="GP1188" s="39"/>
      <c r="GQ1188" s="39"/>
      <c r="GR1188" s="39"/>
      <c r="GS1188" s="39"/>
      <c r="GT1188" s="39"/>
      <c r="GU1188" s="39"/>
      <c r="GV1188" s="39"/>
      <c r="GW1188" s="39"/>
      <c r="GX1188" s="39"/>
      <c r="GY1188" s="39"/>
      <c r="GZ1188" s="39"/>
      <c r="HA1188" s="39"/>
      <c r="HB1188" s="39"/>
      <c r="HC1188" s="39"/>
      <c r="HD1188" s="39"/>
      <c r="HE1188" s="39"/>
      <c r="HF1188" s="39"/>
      <c r="HG1188" s="39"/>
      <c r="HH1188" s="39"/>
      <c r="HI1188" s="39"/>
      <c r="HJ1188" s="39"/>
      <c r="HK1188" s="39"/>
      <c r="HL1188" s="39"/>
      <c r="HM1188" s="39"/>
      <c r="HN1188" s="39"/>
      <c r="HO1188" s="39"/>
      <c r="HP1188" s="39"/>
      <c r="HQ1188" s="39"/>
      <c r="HR1188" s="39"/>
      <c r="HS1188" s="39"/>
      <c r="HT1188" s="39"/>
      <c r="HU1188" s="39"/>
      <c r="HV1188" s="39"/>
      <c r="HW1188" s="39"/>
      <c r="HX1188" s="39"/>
      <c r="HY1188" s="39"/>
      <c r="HZ1188" s="39"/>
      <c r="IA1188" s="39"/>
      <c r="IB1188" s="44"/>
      <c r="IC1188" s="40"/>
      <c r="ID1188" s="40"/>
      <c r="IE1188" s="40"/>
      <c r="IF1188" s="40"/>
      <c r="IG1188" s="40"/>
      <c r="IH1188" s="40"/>
      <c r="II1188" s="40"/>
      <c r="IJ1188" s="40"/>
      <c r="IK1188" s="40"/>
      <c r="IL1188" s="40"/>
      <c r="IM1188" s="40"/>
      <c r="IN1188" s="40"/>
      <c r="IO1188" s="40"/>
      <c r="IP1188" s="40"/>
      <c r="IQ1188" s="40"/>
      <c r="IR1188" s="40"/>
      <c r="IS1188" s="40"/>
      <c r="IT1188" s="40"/>
      <c r="IU1188" s="40"/>
      <c r="IV1188" s="40"/>
    </row>
    <row r="1189" spans="2:256" s="33" customFormat="1" ht="47.25" x14ac:dyDescent="0.25">
      <c r="B1189" s="177"/>
      <c r="C1189" s="94">
        <v>553</v>
      </c>
      <c r="D1189" s="80" t="s">
        <v>3326</v>
      </c>
      <c r="E1189" s="42" t="s">
        <v>1757</v>
      </c>
      <c r="F1189" s="35" t="s">
        <v>1568</v>
      </c>
      <c r="G1189" s="80" t="s">
        <v>3240</v>
      </c>
      <c r="H1189" s="43" t="s">
        <v>3974</v>
      </c>
      <c r="I1189" s="145">
        <v>94500</v>
      </c>
      <c r="J1189" s="38"/>
      <c r="K1189" s="35" t="s">
        <v>3527</v>
      </c>
      <c r="L1189" s="39"/>
      <c r="M1189" s="39"/>
      <c r="N1189" s="39"/>
      <c r="O1189" s="39"/>
      <c r="P1189" s="39"/>
      <c r="Q1189" s="39"/>
      <c r="R1189" s="39"/>
      <c r="S1189" s="39"/>
      <c r="T1189" s="39"/>
      <c r="U1189" s="39"/>
      <c r="V1189" s="39"/>
      <c r="W1189" s="39"/>
      <c r="X1189" s="39"/>
      <c r="Y1189" s="39"/>
      <c r="Z1189" s="39"/>
      <c r="AA1189" s="39"/>
      <c r="AB1189" s="39"/>
      <c r="AC1189" s="39"/>
      <c r="AD1189" s="39"/>
      <c r="AE1189" s="39"/>
      <c r="AF1189" s="39"/>
      <c r="AG1189" s="39"/>
      <c r="AH1189" s="39"/>
      <c r="AI1189" s="39"/>
      <c r="AJ1189" s="39"/>
      <c r="AK1189" s="39"/>
      <c r="AL1189" s="39"/>
      <c r="AM1189" s="39"/>
      <c r="AN1189" s="39"/>
      <c r="AO1189" s="39"/>
      <c r="AP1189" s="39"/>
      <c r="AQ1189" s="39"/>
      <c r="AR1189" s="39"/>
      <c r="AS1189" s="39"/>
      <c r="AT1189" s="39"/>
      <c r="AU1189" s="39"/>
      <c r="AV1189" s="39"/>
      <c r="AW1189" s="39"/>
      <c r="AX1189" s="39"/>
      <c r="AY1189" s="39"/>
      <c r="AZ1189" s="39"/>
      <c r="BA1189" s="39"/>
      <c r="BB1189" s="39"/>
      <c r="BC1189" s="39"/>
      <c r="BD1189" s="39"/>
      <c r="BE1189" s="39"/>
      <c r="BF1189" s="39"/>
      <c r="BG1189" s="39"/>
      <c r="BH1189" s="39"/>
      <c r="BI1189" s="39"/>
      <c r="BJ1189" s="39"/>
      <c r="BK1189" s="39"/>
      <c r="BL1189" s="39"/>
      <c r="BM1189" s="39"/>
      <c r="BN1189" s="39"/>
      <c r="BO1189" s="39"/>
      <c r="BP1189" s="39"/>
      <c r="BQ1189" s="39"/>
      <c r="BR1189" s="39"/>
      <c r="BS1189" s="39"/>
      <c r="BT1189" s="39"/>
      <c r="BU1189" s="39"/>
      <c r="BV1189" s="39"/>
      <c r="BW1189" s="39"/>
      <c r="BX1189" s="39"/>
      <c r="BY1189" s="39"/>
      <c r="BZ1189" s="39"/>
      <c r="CA1189" s="39"/>
      <c r="CB1189" s="39"/>
      <c r="CC1189" s="39"/>
      <c r="CD1189" s="39"/>
      <c r="CE1189" s="39"/>
      <c r="CF1189" s="39"/>
      <c r="CG1189" s="39"/>
      <c r="CH1189" s="39"/>
      <c r="CI1189" s="39"/>
      <c r="CJ1189" s="39"/>
      <c r="CK1189" s="39"/>
      <c r="CL1189" s="39"/>
      <c r="CM1189" s="39"/>
      <c r="CN1189" s="39"/>
      <c r="CO1189" s="39"/>
      <c r="CP1189" s="39"/>
      <c r="CQ1189" s="39"/>
      <c r="CR1189" s="39"/>
      <c r="CS1189" s="39"/>
      <c r="CT1189" s="39"/>
      <c r="CU1189" s="39"/>
      <c r="CV1189" s="39"/>
      <c r="CW1189" s="39"/>
      <c r="CX1189" s="39"/>
      <c r="CY1189" s="39"/>
      <c r="CZ1189" s="39"/>
      <c r="DA1189" s="39"/>
      <c r="DB1189" s="39"/>
      <c r="DC1189" s="39"/>
      <c r="DD1189" s="39"/>
      <c r="DE1189" s="39"/>
      <c r="DF1189" s="39"/>
      <c r="DG1189" s="39"/>
      <c r="DH1189" s="39"/>
      <c r="DI1189" s="39"/>
      <c r="DJ1189" s="39"/>
      <c r="DK1189" s="39"/>
      <c r="DL1189" s="39"/>
      <c r="DM1189" s="39"/>
      <c r="DN1189" s="39"/>
      <c r="DO1189" s="39"/>
      <c r="DP1189" s="39"/>
      <c r="DQ1189" s="39"/>
      <c r="DR1189" s="39"/>
      <c r="DS1189" s="39"/>
      <c r="DT1189" s="39"/>
      <c r="DU1189" s="39"/>
      <c r="DV1189" s="39"/>
      <c r="DW1189" s="39"/>
      <c r="DX1189" s="39"/>
      <c r="DY1189" s="39"/>
      <c r="DZ1189" s="39"/>
      <c r="EA1189" s="39"/>
      <c r="EB1189" s="39"/>
      <c r="EC1189" s="39"/>
      <c r="ED1189" s="39"/>
      <c r="EE1189" s="39"/>
      <c r="EF1189" s="39"/>
      <c r="EG1189" s="39"/>
      <c r="EH1189" s="39"/>
      <c r="EI1189" s="39"/>
      <c r="EJ1189" s="39"/>
      <c r="EK1189" s="39"/>
      <c r="EL1189" s="39"/>
      <c r="EM1189" s="39"/>
      <c r="EN1189" s="39"/>
      <c r="EO1189" s="39"/>
      <c r="EP1189" s="39"/>
      <c r="EQ1189" s="39"/>
      <c r="ER1189" s="39"/>
      <c r="ES1189" s="39"/>
      <c r="ET1189" s="39"/>
      <c r="EU1189" s="39"/>
      <c r="EV1189" s="39"/>
      <c r="EW1189" s="39"/>
      <c r="EX1189" s="39"/>
      <c r="EY1189" s="39"/>
      <c r="EZ1189" s="39"/>
      <c r="FA1189" s="39"/>
      <c r="FB1189" s="39"/>
      <c r="FC1189" s="39"/>
      <c r="FD1189" s="39"/>
      <c r="FE1189" s="39"/>
      <c r="FF1189" s="39"/>
      <c r="FG1189" s="39"/>
      <c r="FH1189" s="39"/>
      <c r="FI1189" s="39"/>
      <c r="FJ1189" s="39"/>
      <c r="FK1189" s="39"/>
      <c r="FL1189" s="39"/>
      <c r="FM1189" s="39"/>
      <c r="FN1189" s="39"/>
      <c r="FO1189" s="39"/>
      <c r="FP1189" s="39"/>
      <c r="FQ1189" s="39"/>
      <c r="FR1189" s="39"/>
      <c r="FS1189" s="39"/>
      <c r="FT1189" s="39"/>
      <c r="FU1189" s="39"/>
      <c r="FV1189" s="39"/>
      <c r="FW1189" s="39"/>
      <c r="FX1189" s="39"/>
      <c r="FY1189" s="39"/>
      <c r="FZ1189" s="39"/>
      <c r="GA1189" s="39"/>
      <c r="GB1189" s="39"/>
      <c r="GC1189" s="39"/>
      <c r="GD1189" s="39"/>
      <c r="GE1189" s="39"/>
      <c r="GF1189" s="39"/>
      <c r="GG1189" s="39"/>
      <c r="GH1189" s="39"/>
      <c r="GI1189" s="39"/>
      <c r="GJ1189" s="39"/>
      <c r="GK1189" s="39"/>
      <c r="GL1189" s="39"/>
      <c r="GM1189" s="39"/>
      <c r="GN1189" s="39"/>
      <c r="GO1189" s="39"/>
      <c r="GP1189" s="39"/>
      <c r="GQ1189" s="39"/>
      <c r="GR1189" s="39"/>
      <c r="GS1189" s="39"/>
      <c r="GT1189" s="39"/>
      <c r="GU1189" s="39"/>
      <c r="GV1189" s="39"/>
      <c r="GW1189" s="39"/>
      <c r="GX1189" s="39"/>
      <c r="GY1189" s="39"/>
      <c r="GZ1189" s="39"/>
      <c r="HA1189" s="39"/>
      <c r="HB1189" s="39"/>
      <c r="HC1189" s="39"/>
      <c r="HD1189" s="39"/>
      <c r="HE1189" s="39"/>
      <c r="HF1189" s="39"/>
      <c r="HG1189" s="39"/>
      <c r="HH1189" s="39"/>
      <c r="HI1189" s="39"/>
      <c r="HJ1189" s="39"/>
      <c r="HK1189" s="39"/>
      <c r="HL1189" s="39"/>
      <c r="HM1189" s="39"/>
      <c r="HN1189" s="39"/>
      <c r="HO1189" s="39"/>
      <c r="HP1189" s="39"/>
      <c r="HQ1189" s="39"/>
      <c r="HR1189" s="39"/>
      <c r="HS1189" s="39"/>
      <c r="HT1189" s="39"/>
      <c r="HU1189" s="39"/>
      <c r="HV1189" s="39"/>
      <c r="HW1189" s="39"/>
      <c r="HX1189" s="39"/>
      <c r="HY1189" s="39"/>
      <c r="HZ1189" s="39"/>
      <c r="IA1189" s="39"/>
      <c r="IB1189" s="44"/>
      <c r="IC1189" s="40"/>
      <c r="ID1189" s="40"/>
      <c r="IE1189" s="40"/>
      <c r="IF1189" s="40"/>
      <c r="IG1189" s="40"/>
      <c r="IH1189" s="40"/>
      <c r="II1189" s="40"/>
      <c r="IJ1189" s="40"/>
      <c r="IK1189" s="40"/>
      <c r="IL1189" s="40"/>
      <c r="IM1189" s="40"/>
      <c r="IN1189" s="40"/>
      <c r="IO1189" s="40"/>
      <c r="IP1189" s="40"/>
      <c r="IQ1189" s="40"/>
      <c r="IR1189" s="40"/>
      <c r="IS1189" s="40"/>
      <c r="IT1189" s="40"/>
      <c r="IU1189" s="40"/>
      <c r="IV1189" s="40"/>
    </row>
    <row r="1190" spans="2:256" s="33" customFormat="1" ht="47.25" x14ac:dyDescent="0.25">
      <c r="B1190" s="177"/>
      <c r="C1190" s="94">
        <v>554</v>
      </c>
      <c r="D1190" s="80" t="s">
        <v>3327</v>
      </c>
      <c r="E1190" s="42" t="s">
        <v>1757</v>
      </c>
      <c r="F1190" s="42" t="s">
        <v>1569</v>
      </c>
      <c r="G1190" s="80" t="s">
        <v>3240</v>
      </c>
      <c r="H1190" s="43" t="s">
        <v>3974</v>
      </c>
      <c r="I1190" s="145">
        <v>248502</v>
      </c>
      <c r="J1190" s="38"/>
      <c r="K1190" s="35" t="s">
        <v>3677</v>
      </c>
      <c r="L1190" s="39"/>
      <c r="M1190" s="39"/>
      <c r="N1190" s="39"/>
      <c r="O1190" s="39"/>
      <c r="P1190" s="39"/>
      <c r="Q1190" s="39"/>
      <c r="R1190" s="39"/>
      <c r="S1190" s="39"/>
      <c r="T1190" s="39"/>
      <c r="U1190" s="39"/>
      <c r="V1190" s="39"/>
      <c r="W1190" s="39"/>
      <c r="X1190" s="39"/>
      <c r="Y1190" s="39"/>
      <c r="Z1190" s="39"/>
      <c r="AA1190" s="39"/>
      <c r="AB1190" s="39"/>
      <c r="AC1190" s="39"/>
      <c r="AD1190" s="39"/>
      <c r="AE1190" s="39"/>
      <c r="AF1190" s="39"/>
      <c r="AG1190" s="39"/>
      <c r="AH1190" s="39"/>
      <c r="AI1190" s="39"/>
      <c r="AJ1190" s="39"/>
      <c r="AK1190" s="39"/>
      <c r="AL1190" s="39"/>
      <c r="AM1190" s="39"/>
      <c r="AN1190" s="39"/>
      <c r="AO1190" s="39"/>
      <c r="AP1190" s="39"/>
      <c r="AQ1190" s="39"/>
      <c r="AR1190" s="39"/>
      <c r="AS1190" s="39"/>
      <c r="AT1190" s="39"/>
      <c r="AU1190" s="39"/>
      <c r="AV1190" s="39"/>
      <c r="AW1190" s="39"/>
      <c r="AX1190" s="39"/>
      <c r="AY1190" s="39"/>
      <c r="AZ1190" s="39"/>
      <c r="BA1190" s="39"/>
      <c r="BB1190" s="39"/>
      <c r="BC1190" s="39"/>
      <c r="BD1190" s="39"/>
      <c r="BE1190" s="39"/>
      <c r="BF1190" s="39"/>
      <c r="BG1190" s="39"/>
      <c r="BH1190" s="39"/>
      <c r="BI1190" s="39"/>
      <c r="BJ1190" s="39"/>
      <c r="BK1190" s="39"/>
      <c r="BL1190" s="39"/>
      <c r="BM1190" s="39"/>
      <c r="BN1190" s="39"/>
      <c r="BO1190" s="39"/>
      <c r="BP1190" s="39"/>
      <c r="BQ1190" s="39"/>
      <c r="BR1190" s="39"/>
      <c r="BS1190" s="39"/>
      <c r="BT1190" s="39"/>
      <c r="BU1190" s="39"/>
      <c r="BV1190" s="39"/>
      <c r="BW1190" s="39"/>
      <c r="BX1190" s="39"/>
      <c r="BY1190" s="39"/>
      <c r="BZ1190" s="39"/>
      <c r="CA1190" s="39"/>
      <c r="CB1190" s="39"/>
      <c r="CC1190" s="39"/>
      <c r="CD1190" s="39"/>
      <c r="CE1190" s="39"/>
      <c r="CF1190" s="39"/>
      <c r="CG1190" s="39"/>
      <c r="CH1190" s="39"/>
      <c r="CI1190" s="39"/>
      <c r="CJ1190" s="39"/>
      <c r="CK1190" s="39"/>
      <c r="CL1190" s="39"/>
      <c r="CM1190" s="39"/>
      <c r="CN1190" s="39"/>
      <c r="CO1190" s="39"/>
      <c r="CP1190" s="39"/>
      <c r="CQ1190" s="39"/>
      <c r="CR1190" s="39"/>
      <c r="CS1190" s="39"/>
      <c r="CT1190" s="39"/>
      <c r="CU1190" s="39"/>
      <c r="CV1190" s="39"/>
      <c r="CW1190" s="39"/>
      <c r="CX1190" s="39"/>
      <c r="CY1190" s="39"/>
      <c r="CZ1190" s="39"/>
      <c r="DA1190" s="39"/>
      <c r="DB1190" s="39"/>
      <c r="DC1190" s="39"/>
      <c r="DD1190" s="39"/>
      <c r="DE1190" s="39"/>
      <c r="DF1190" s="39"/>
      <c r="DG1190" s="39"/>
      <c r="DH1190" s="39"/>
      <c r="DI1190" s="39"/>
      <c r="DJ1190" s="39"/>
      <c r="DK1190" s="39"/>
      <c r="DL1190" s="39"/>
      <c r="DM1190" s="39"/>
      <c r="DN1190" s="39"/>
      <c r="DO1190" s="39"/>
      <c r="DP1190" s="39"/>
      <c r="DQ1190" s="39"/>
      <c r="DR1190" s="39"/>
      <c r="DS1190" s="39"/>
      <c r="DT1190" s="39"/>
      <c r="DU1190" s="39"/>
      <c r="DV1190" s="39"/>
      <c r="DW1190" s="39"/>
      <c r="DX1190" s="39"/>
      <c r="DY1190" s="39"/>
      <c r="DZ1190" s="39"/>
      <c r="EA1190" s="39"/>
      <c r="EB1190" s="39"/>
      <c r="EC1190" s="39"/>
      <c r="ED1190" s="39"/>
      <c r="EE1190" s="39"/>
      <c r="EF1190" s="39"/>
      <c r="EG1190" s="39"/>
      <c r="EH1190" s="39"/>
      <c r="EI1190" s="39"/>
      <c r="EJ1190" s="39"/>
      <c r="EK1190" s="39"/>
      <c r="EL1190" s="39"/>
      <c r="EM1190" s="39"/>
      <c r="EN1190" s="39"/>
      <c r="EO1190" s="39"/>
      <c r="EP1190" s="39"/>
      <c r="EQ1190" s="39"/>
      <c r="ER1190" s="39"/>
      <c r="ES1190" s="39"/>
      <c r="ET1190" s="39"/>
      <c r="EU1190" s="39"/>
      <c r="EV1190" s="39"/>
      <c r="EW1190" s="39"/>
      <c r="EX1190" s="39"/>
      <c r="EY1190" s="39"/>
      <c r="EZ1190" s="39"/>
      <c r="FA1190" s="39"/>
      <c r="FB1190" s="39"/>
      <c r="FC1190" s="39"/>
      <c r="FD1190" s="39"/>
      <c r="FE1190" s="39"/>
      <c r="FF1190" s="39"/>
      <c r="FG1190" s="39"/>
      <c r="FH1190" s="39"/>
      <c r="FI1190" s="39"/>
      <c r="FJ1190" s="39"/>
      <c r="FK1190" s="39"/>
      <c r="FL1190" s="39"/>
      <c r="FM1190" s="39"/>
      <c r="FN1190" s="39"/>
      <c r="FO1190" s="39"/>
      <c r="FP1190" s="39"/>
      <c r="FQ1190" s="39"/>
      <c r="FR1190" s="39"/>
      <c r="FS1190" s="39"/>
      <c r="FT1190" s="39"/>
      <c r="FU1190" s="39"/>
      <c r="FV1190" s="39"/>
      <c r="FW1190" s="39"/>
      <c r="FX1190" s="39"/>
      <c r="FY1190" s="39"/>
      <c r="FZ1190" s="39"/>
      <c r="GA1190" s="39"/>
      <c r="GB1190" s="39"/>
      <c r="GC1190" s="39"/>
      <c r="GD1190" s="39"/>
      <c r="GE1190" s="39"/>
      <c r="GF1190" s="39"/>
      <c r="GG1190" s="39"/>
      <c r="GH1190" s="39"/>
      <c r="GI1190" s="39"/>
      <c r="GJ1190" s="39"/>
      <c r="GK1190" s="39"/>
      <c r="GL1190" s="39"/>
      <c r="GM1190" s="39"/>
      <c r="GN1190" s="39"/>
      <c r="GO1190" s="39"/>
      <c r="GP1190" s="39"/>
      <c r="GQ1190" s="39"/>
      <c r="GR1190" s="39"/>
      <c r="GS1190" s="39"/>
      <c r="GT1190" s="39"/>
      <c r="GU1190" s="39"/>
      <c r="GV1190" s="39"/>
      <c r="GW1190" s="39"/>
      <c r="GX1190" s="39"/>
      <c r="GY1190" s="39"/>
      <c r="GZ1190" s="39"/>
      <c r="HA1190" s="39"/>
      <c r="HB1190" s="39"/>
      <c r="HC1190" s="39"/>
      <c r="HD1190" s="39"/>
      <c r="HE1190" s="39"/>
      <c r="HF1190" s="39"/>
      <c r="HG1190" s="39"/>
      <c r="HH1190" s="39"/>
      <c r="HI1190" s="39"/>
      <c r="HJ1190" s="39"/>
      <c r="HK1190" s="39"/>
      <c r="HL1190" s="39"/>
      <c r="HM1190" s="39"/>
      <c r="HN1190" s="39"/>
      <c r="HO1190" s="39"/>
      <c r="HP1190" s="39"/>
      <c r="HQ1190" s="39"/>
      <c r="HR1190" s="39"/>
      <c r="HS1190" s="39"/>
      <c r="HT1190" s="39"/>
      <c r="HU1190" s="39"/>
      <c r="HV1190" s="39"/>
      <c r="HW1190" s="39"/>
      <c r="HX1190" s="39"/>
      <c r="HY1190" s="39"/>
      <c r="HZ1190" s="39"/>
      <c r="IA1190" s="39"/>
      <c r="IB1190" s="44"/>
      <c r="IC1190" s="40"/>
      <c r="ID1190" s="40"/>
      <c r="IE1190" s="40"/>
      <c r="IF1190" s="40"/>
      <c r="IG1190" s="40"/>
      <c r="IH1190" s="40"/>
      <c r="II1190" s="40"/>
      <c r="IJ1190" s="40"/>
      <c r="IK1190" s="40"/>
      <c r="IL1190" s="40"/>
      <c r="IM1190" s="40"/>
      <c r="IN1190" s="40"/>
      <c r="IO1190" s="40"/>
      <c r="IP1190" s="40"/>
      <c r="IQ1190" s="40"/>
      <c r="IR1190" s="40"/>
      <c r="IS1190" s="40"/>
      <c r="IT1190" s="40"/>
      <c r="IU1190" s="40"/>
      <c r="IV1190" s="40"/>
    </row>
    <row r="1191" spans="2:256" s="33" customFormat="1" ht="47.25" x14ac:dyDescent="0.25">
      <c r="B1191" s="177"/>
      <c r="C1191" s="94">
        <v>555</v>
      </c>
      <c r="D1191" s="80" t="s">
        <v>3328</v>
      </c>
      <c r="E1191" s="42" t="s">
        <v>1757</v>
      </c>
      <c r="F1191" s="45" t="s">
        <v>1570</v>
      </c>
      <c r="G1191" s="36" t="s">
        <v>4126</v>
      </c>
      <c r="H1191" s="43" t="s">
        <v>3974</v>
      </c>
      <c r="I1191" s="133">
        <v>13482</v>
      </c>
      <c r="J1191" s="38"/>
      <c r="K1191" s="35" t="s">
        <v>3678</v>
      </c>
      <c r="L1191" s="39"/>
      <c r="M1191" s="39"/>
      <c r="N1191" s="39"/>
      <c r="O1191" s="39"/>
      <c r="P1191" s="39"/>
      <c r="Q1191" s="39"/>
      <c r="R1191" s="39"/>
      <c r="S1191" s="39"/>
      <c r="T1191" s="39"/>
      <c r="U1191" s="39"/>
      <c r="V1191" s="39"/>
      <c r="W1191" s="39"/>
      <c r="X1191" s="39"/>
      <c r="Y1191" s="39"/>
      <c r="Z1191" s="39"/>
      <c r="AA1191" s="39"/>
      <c r="AB1191" s="39"/>
      <c r="AC1191" s="39"/>
      <c r="AD1191" s="39"/>
      <c r="AE1191" s="39"/>
      <c r="AF1191" s="39"/>
      <c r="AG1191" s="39"/>
      <c r="AH1191" s="39"/>
      <c r="AI1191" s="39"/>
      <c r="AJ1191" s="39"/>
      <c r="AK1191" s="39"/>
      <c r="AL1191" s="39"/>
      <c r="AM1191" s="39"/>
      <c r="AN1191" s="39"/>
      <c r="AO1191" s="39"/>
      <c r="AP1191" s="39"/>
      <c r="AQ1191" s="39"/>
      <c r="AR1191" s="39"/>
      <c r="AS1191" s="39"/>
      <c r="AT1191" s="39"/>
      <c r="AU1191" s="39"/>
      <c r="AV1191" s="39"/>
      <c r="AW1191" s="39"/>
      <c r="AX1191" s="39"/>
      <c r="AY1191" s="39"/>
      <c r="AZ1191" s="39"/>
      <c r="BA1191" s="39"/>
      <c r="BB1191" s="39"/>
      <c r="BC1191" s="39"/>
      <c r="BD1191" s="39"/>
      <c r="BE1191" s="39"/>
      <c r="BF1191" s="39"/>
      <c r="BG1191" s="39"/>
      <c r="BH1191" s="39"/>
      <c r="BI1191" s="39"/>
      <c r="BJ1191" s="39"/>
      <c r="BK1191" s="39"/>
      <c r="BL1191" s="39"/>
      <c r="BM1191" s="39"/>
      <c r="BN1191" s="39"/>
      <c r="BO1191" s="39"/>
      <c r="BP1191" s="39"/>
      <c r="BQ1191" s="39"/>
      <c r="BR1191" s="39"/>
      <c r="BS1191" s="39"/>
      <c r="BT1191" s="39"/>
      <c r="BU1191" s="39"/>
      <c r="BV1191" s="39"/>
      <c r="BW1191" s="39"/>
      <c r="BX1191" s="39"/>
      <c r="BY1191" s="39"/>
      <c r="BZ1191" s="39"/>
      <c r="CA1191" s="39"/>
      <c r="CB1191" s="39"/>
      <c r="CC1191" s="39"/>
      <c r="CD1191" s="39"/>
      <c r="CE1191" s="39"/>
      <c r="CF1191" s="39"/>
      <c r="CG1191" s="39"/>
      <c r="CH1191" s="39"/>
      <c r="CI1191" s="39"/>
      <c r="CJ1191" s="39"/>
      <c r="CK1191" s="39"/>
      <c r="CL1191" s="39"/>
      <c r="CM1191" s="39"/>
      <c r="CN1191" s="39"/>
      <c r="CO1191" s="39"/>
      <c r="CP1191" s="39"/>
      <c r="CQ1191" s="39"/>
      <c r="CR1191" s="39"/>
      <c r="CS1191" s="39"/>
      <c r="CT1191" s="39"/>
      <c r="CU1191" s="39"/>
      <c r="CV1191" s="39"/>
      <c r="CW1191" s="39"/>
      <c r="CX1191" s="39"/>
      <c r="CY1191" s="39"/>
      <c r="CZ1191" s="39"/>
      <c r="DA1191" s="39"/>
      <c r="DB1191" s="39"/>
      <c r="DC1191" s="39"/>
      <c r="DD1191" s="39"/>
      <c r="DE1191" s="39"/>
      <c r="DF1191" s="39"/>
      <c r="DG1191" s="39"/>
      <c r="DH1191" s="39"/>
      <c r="DI1191" s="39"/>
      <c r="DJ1191" s="39"/>
      <c r="DK1191" s="39"/>
      <c r="DL1191" s="39"/>
      <c r="DM1191" s="39"/>
      <c r="DN1191" s="39"/>
      <c r="DO1191" s="39"/>
      <c r="DP1191" s="39"/>
      <c r="DQ1191" s="39"/>
      <c r="DR1191" s="39"/>
      <c r="DS1191" s="39"/>
      <c r="DT1191" s="39"/>
      <c r="DU1191" s="39"/>
      <c r="DV1191" s="39"/>
      <c r="DW1191" s="39"/>
      <c r="DX1191" s="39"/>
      <c r="DY1191" s="39"/>
      <c r="DZ1191" s="39"/>
      <c r="EA1191" s="39"/>
      <c r="EB1191" s="39"/>
      <c r="EC1191" s="39"/>
      <c r="ED1191" s="39"/>
      <c r="EE1191" s="39"/>
      <c r="EF1191" s="39"/>
      <c r="EG1191" s="39"/>
      <c r="EH1191" s="39"/>
      <c r="EI1191" s="39"/>
      <c r="EJ1191" s="39"/>
      <c r="EK1191" s="39"/>
      <c r="EL1191" s="39"/>
      <c r="EM1191" s="39"/>
      <c r="EN1191" s="39"/>
      <c r="EO1191" s="39"/>
      <c r="EP1191" s="39"/>
      <c r="EQ1191" s="39"/>
      <c r="ER1191" s="39"/>
      <c r="ES1191" s="39"/>
      <c r="ET1191" s="39"/>
      <c r="EU1191" s="39"/>
      <c r="EV1191" s="39"/>
      <c r="EW1191" s="39"/>
      <c r="EX1191" s="39"/>
      <c r="EY1191" s="39"/>
      <c r="EZ1191" s="39"/>
      <c r="FA1191" s="39"/>
      <c r="FB1191" s="39"/>
      <c r="FC1191" s="39"/>
      <c r="FD1191" s="39"/>
      <c r="FE1191" s="39"/>
      <c r="FF1191" s="39"/>
      <c r="FG1191" s="39"/>
      <c r="FH1191" s="39"/>
      <c r="FI1191" s="39"/>
      <c r="FJ1191" s="39"/>
      <c r="FK1191" s="39"/>
      <c r="FL1191" s="39"/>
      <c r="FM1191" s="39"/>
      <c r="FN1191" s="39"/>
      <c r="FO1191" s="39"/>
      <c r="FP1191" s="39"/>
      <c r="FQ1191" s="39"/>
      <c r="FR1191" s="39"/>
      <c r="FS1191" s="39"/>
      <c r="FT1191" s="39"/>
      <c r="FU1191" s="39"/>
      <c r="FV1191" s="39"/>
      <c r="FW1191" s="39"/>
      <c r="FX1191" s="39"/>
      <c r="FY1191" s="39"/>
      <c r="FZ1191" s="39"/>
      <c r="GA1191" s="39"/>
      <c r="GB1191" s="39"/>
      <c r="GC1191" s="39"/>
      <c r="GD1191" s="39"/>
      <c r="GE1191" s="39"/>
      <c r="GF1191" s="39"/>
      <c r="GG1191" s="39"/>
      <c r="GH1191" s="39"/>
      <c r="GI1191" s="39"/>
      <c r="GJ1191" s="39"/>
      <c r="GK1191" s="39"/>
      <c r="GL1191" s="39"/>
      <c r="GM1191" s="39"/>
      <c r="GN1191" s="39"/>
      <c r="GO1191" s="39"/>
      <c r="GP1191" s="39"/>
      <c r="GQ1191" s="39"/>
      <c r="GR1191" s="39"/>
      <c r="GS1191" s="39"/>
      <c r="GT1191" s="39"/>
      <c r="GU1191" s="39"/>
      <c r="GV1191" s="39"/>
      <c r="GW1191" s="39"/>
      <c r="GX1191" s="39"/>
      <c r="GY1191" s="39"/>
      <c r="GZ1191" s="39"/>
      <c r="HA1191" s="39"/>
      <c r="HB1191" s="39"/>
      <c r="HC1191" s="39"/>
      <c r="HD1191" s="39"/>
      <c r="HE1191" s="39"/>
      <c r="HF1191" s="39"/>
      <c r="HG1191" s="39"/>
      <c r="HH1191" s="39"/>
      <c r="HI1191" s="39"/>
      <c r="HJ1191" s="39"/>
      <c r="HK1191" s="39"/>
      <c r="HL1191" s="39"/>
      <c r="HM1191" s="39"/>
      <c r="HN1191" s="39"/>
      <c r="HO1191" s="39"/>
      <c r="HP1191" s="39"/>
      <c r="HQ1191" s="39"/>
      <c r="HR1191" s="39"/>
      <c r="HS1191" s="39"/>
      <c r="HT1191" s="39"/>
      <c r="HU1191" s="39"/>
      <c r="HV1191" s="39"/>
      <c r="HW1191" s="39"/>
      <c r="HX1191" s="39"/>
      <c r="HY1191" s="39"/>
      <c r="HZ1191" s="39"/>
      <c r="IA1191" s="39"/>
      <c r="IB1191" s="44"/>
      <c r="IC1191" s="40"/>
      <c r="ID1191" s="40"/>
      <c r="IE1191" s="40"/>
      <c r="IF1191" s="40"/>
      <c r="IG1191" s="40"/>
      <c r="IH1191" s="40"/>
      <c r="II1191" s="40"/>
      <c r="IJ1191" s="40"/>
      <c r="IK1191" s="40"/>
      <c r="IL1191" s="40"/>
      <c r="IM1191" s="40"/>
      <c r="IN1191" s="40"/>
      <c r="IO1191" s="40"/>
      <c r="IP1191" s="40"/>
      <c r="IQ1191" s="40"/>
      <c r="IR1191" s="40"/>
      <c r="IS1191" s="40"/>
      <c r="IT1191" s="40"/>
      <c r="IU1191" s="40"/>
      <c r="IV1191" s="40"/>
    </row>
    <row r="1192" spans="2:256" s="33" customFormat="1" ht="94.5" x14ac:dyDescent="0.25">
      <c r="B1192" s="177"/>
      <c r="C1192" s="94">
        <v>556</v>
      </c>
      <c r="D1192" s="80" t="s">
        <v>3329</v>
      </c>
      <c r="E1192" s="42" t="s">
        <v>1757</v>
      </c>
      <c r="F1192" s="45" t="s">
        <v>1571</v>
      </c>
      <c r="G1192" s="36" t="s">
        <v>4127</v>
      </c>
      <c r="H1192" s="43" t="s">
        <v>3974</v>
      </c>
      <c r="I1192" s="145">
        <f>278650-100000</f>
        <v>178650</v>
      </c>
      <c r="J1192" s="38"/>
      <c r="K1192" s="35" t="s">
        <v>3679</v>
      </c>
      <c r="L1192" s="39"/>
      <c r="M1192" s="39"/>
      <c r="N1192" s="39"/>
      <c r="O1192" s="39"/>
      <c r="P1192" s="39"/>
      <c r="Q1192" s="39"/>
      <c r="R1192" s="39"/>
      <c r="S1192" s="39"/>
      <c r="T1192" s="39"/>
      <c r="U1192" s="39"/>
      <c r="V1192" s="39"/>
      <c r="W1192" s="39"/>
      <c r="X1192" s="39"/>
      <c r="Y1192" s="39"/>
      <c r="Z1192" s="39"/>
      <c r="AA1192" s="39"/>
      <c r="AB1192" s="39"/>
      <c r="AC1192" s="39"/>
      <c r="AD1192" s="39"/>
      <c r="AE1192" s="39"/>
      <c r="AF1192" s="39"/>
      <c r="AG1192" s="39"/>
      <c r="AH1192" s="39"/>
      <c r="AI1192" s="39"/>
      <c r="AJ1192" s="39"/>
      <c r="AK1192" s="39"/>
      <c r="AL1192" s="39"/>
      <c r="AM1192" s="39"/>
      <c r="AN1192" s="39"/>
      <c r="AO1192" s="39"/>
      <c r="AP1192" s="39"/>
      <c r="AQ1192" s="39"/>
      <c r="AR1192" s="39"/>
      <c r="AS1192" s="39"/>
      <c r="AT1192" s="39"/>
      <c r="AU1192" s="39"/>
      <c r="AV1192" s="39"/>
      <c r="AW1192" s="39"/>
      <c r="AX1192" s="39"/>
      <c r="AY1192" s="39"/>
      <c r="AZ1192" s="39"/>
      <c r="BA1192" s="39"/>
      <c r="BB1192" s="39"/>
      <c r="BC1192" s="39"/>
      <c r="BD1192" s="39"/>
      <c r="BE1192" s="39"/>
      <c r="BF1192" s="39"/>
      <c r="BG1192" s="39"/>
      <c r="BH1192" s="39"/>
      <c r="BI1192" s="39"/>
      <c r="BJ1192" s="39"/>
      <c r="BK1192" s="39"/>
      <c r="BL1192" s="39"/>
      <c r="BM1192" s="39"/>
      <c r="BN1192" s="39"/>
      <c r="BO1192" s="39"/>
      <c r="BP1192" s="39"/>
      <c r="BQ1192" s="39"/>
      <c r="BR1192" s="39"/>
      <c r="BS1192" s="39"/>
      <c r="BT1192" s="39"/>
      <c r="BU1192" s="39"/>
      <c r="BV1192" s="39"/>
      <c r="BW1192" s="39"/>
      <c r="BX1192" s="39"/>
      <c r="BY1192" s="39"/>
      <c r="BZ1192" s="39"/>
      <c r="CA1192" s="39"/>
      <c r="CB1192" s="39"/>
      <c r="CC1192" s="39"/>
      <c r="CD1192" s="39"/>
      <c r="CE1192" s="39"/>
      <c r="CF1192" s="39"/>
      <c r="CG1192" s="39"/>
      <c r="CH1192" s="39"/>
      <c r="CI1192" s="39"/>
      <c r="CJ1192" s="39"/>
      <c r="CK1192" s="39"/>
      <c r="CL1192" s="39"/>
      <c r="CM1192" s="39"/>
      <c r="CN1192" s="39"/>
      <c r="CO1192" s="39"/>
      <c r="CP1192" s="39"/>
      <c r="CQ1192" s="39"/>
      <c r="CR1192" s="39"/>
      <c r="CS1192" s="39"/>
      <c r="CT1192" s="39"/>
      <c r="CU1192" s="39"/>
      <c r="CV1192" s="39"/>
      <c r="CW1192" s="39"/>
      <c r="CX1192" s="39"/>
      <c r="CY1192" s="39"/>
      <c r="CZ1192" s="39"/>
      <c r="DA1192" s="39"/>
      <c r="DB1192" s="39"/>
      <c r="DC1192" s="39"/>
      <c r="DD1192" s="39"/>
      <c r="DE1192" s="39"/>
      <c r="DF1192" s="39"/>
      <c r="DG1192" s="39"/>
      <c r="DH1192" s="39"/>
      <c r="DI1192" s="39"/>
      <c r="DJ1192" s="39"/>
      <c r="DK1192" s="39"/>
      <c r="DL1192" s="39"/>
      <c r="DM1192" s="39"/>
      <c r="DN1192" s="39"/>
      <c r="DO1192" s="39"/>
      <c r="DP1192" s="39"/>
      <c r="DQ1192" s="39"/>
      <c r="DR1192" s="39"/>
      <c r="DS1192" s="39"/>
      <c r="DT1192" s="39"/>
      <c r="DU1192" s="39"/>
      <c r="DV1192" s="39"/>
      <c r="DW1192" s="39"/>
      <c r="DX1192" s="39"/>
      <c r="DY1192" s="39"/>
      <c r="DZ1192" s="39"/>
      <c r="EA1192" s="39"/>
      <c r="EB1192" s="39"/>
      <c r="EC1192" s="39"/>
      <c r="ED1192" s="39"/>
      <c r="EE1192" s="39"/>
      <c r="EF1192" s="39"/>
      <c r="EG1192" s="39"/>
      <c r="EH1192" s="39"/>
      <c r="EI1192" s="39"/>
      <c r="EJ1192" s="39"/>
      <c r="EK1192" s="39"/>
      <c r="EL1192" s="39"/>
      <c r="EM1192" s="39"/>
      <c r="EN1192" s="39"/>
      <c r="EO1192" s="39"/>
      <c r="EP1192" s="39"/>
      <c r="EQ1192" s="39"/>
      <c r="ER1192" s="39"/>
      <c r="ES1192" s="39"/>
      <c r="ET1192" s="39"/>
      <c r="EU1192" s="39"/>
      <c r="EV1192" s="39"/>
      <c r="EW1192" s="39"/>
      <c r="EX1192" s="39"/>
      <c r="EY1192" s="39"/>
      <c r="EZ1192" s="39"/>
      <c r="FA1192" s="39"/>
      <c r="FB1192" s="39"/>
      <c r="FC1192" s="39"/>
      <c r="FD1192" s="39"/>
      <c r="FE1192" s="39"/>
      <c r="FF1192" s="39"/>
      <c r="FG1192" s="39"/>
      <c r="FH1192" s="39"/>
      <c r="FI1192" s="39"/>
      <c r="FJ1192" s="39"/>
      <c r="FK1192" s="39"/>
      <c r="FL1192" s="39"/>
      <c r="FM1192" s="39"/>
      <c r="FN1192" s="39"/>
      <c r="FO1192" s="39"/>
      <c r="FP1192" s="39"/>
      <c r="FQ1192" s="39"/>
      <c r="FR1192" s="39"/>
      <c r="FS1192" s="39"/>
      <c r="FT1192" s="39"/>
      <c r="FU1192" s="39"/>
      <c r="FV1192" s="39"/>
      <c r="FW1192" s="39"/>
      <c r="FX1192" s="39"/>
      <c r="FY1192" s="39"/>
      <c r="FZ1192" s="39"/>
      <c r="GA1192" s="39"/>
      <c r="GB1192" s="39"/>
      <c r="GC1192" s="39"/>
      <c r="GD1192" s="39"/>
      <c r="GE1192" s="39"/>
      <c r="GF1192" s="39"/>
      <c r="GG1192" s="39"/>
      <c r="GH1192" s="39"/>
      <c r="GI1192" s="39"/>
      <c r="GJ1192" s="39"/>
      <c r="GK1192" s="39"/>
      <c r="GL1192" s="39"/>
      <c r="GM1192" s="39"/>
      <c r="GN1192" s="39"/>
      <c r="GO1192" s="39"/>
      <c r="GP1192" s="39"/>
      <c r="GQ1192" s="39"/>
      <c r="GR1192" s="39"/>
      <c r="GS1192" s="39"/>
      <c r="GT1192" s="39"/>
      <c r="GU1192" s="39"/>
      <c r="GV1192" s="39"/>
      <c r="GW1192" s="39"/>
      <c r="GX1192" s="39"/>
      <c r="GY1192" s="39"/>
      <c r="GZ1192" s="39"/>
      <c r="HA1192" s="39"/>
      <c r="HB1192" s="39"/>
      <c r="HC1192" s="39"/>
      <c r="HD1192" s="39"/>
      <c r="HE1192" s="39"/>
      <c r="HF1192" s="39"/>
      <c r="HG1192" s="39"/>
      <c r="HH1192" s="39"/>
      <c r="HI1192" s="39"/>
      <c r="HJ1192" s="39"/>
      <c r="HK1192" s="39"/>
      <c r="HL1192" s="39"/>
      <c r="HM1192" s="39"/>
      <c r="HN1192" s="39"/>
      <c r="HO1192" s="39"/>
      <c r="HP1192" s="39"/>
      <c r="HQ1192" s="39"/>
      <c r="HR1192" s="39"/>
      <c r="HS1192" s="39"/>
      <c r="HT1192" s="39"/>
      <c r="HU1192" s="39"/>
      <c r="HV1192" s="39"/>
      <c r="HW1192" s="39"/>
      <c r="HX1192" s="39"/>
      <c r="HY1192" s="39"/>
      <c r="HZ1192" s="39"/>
      <c r="IA1192" s="39"/>
      <c r="IB1192" s="44"/>
      <c r="IC1192" s="40"/>
      <c r="ID1192" s="40"/>
      <c r="IE1192" s="40"/>
      <c r="IF1192" s="40"/>
      <c r="IG1192" s="40"/>
      <c r="IH1192" s="40"/>
      <c r="II1192" s="40"/>
      <c r="IJ1192" s="40"/>
      <c r="IK1192" s="40"/>
      <c r="IL1192" s="40"/>
      <c r="IM1192" s="40"/>
      <c r="IN1192" s="40"/>
      <c r="IO1192" s="40"/>
      <c r="IP1192" s="40"/>
      <c r="IQ1192" s="40"/>
      <c r="IR1192" s="40"/>
      <c r="IS1192" s="40"/>
      <c r="IT1192" s="40"/>
      <c r="IU1192" s="40"/>
      <c r="IV1192" s="40"/>
    </row>
    <row r="1193" spans="2:256" s="33" customFormat="1" ht="47.25" x14ac:dyDescent="0.25">
      <c r="B1193" s="177"/>
      <c r="C1193" s="94">
        <v>557</v>
      </c>
      <c r="D1193" s="80" t="s">
        <v>4253</v>
      </c>
      <c r="E1193" s="42" t="s">
        <v>1757</v>
      </c>
      <c r="F1193" s="45" t="s">
        <v>1572</v>
      </c>
      <c r="G1193" s="36" t="s">
        <v>4127</v>
      </c>
      <c r="H1193" s="43" t="s">
        <v>3974</v>
      </c>
      <c r="I1193" s="145">
        <v>17750</v>
      </c>
      <c r="J1193" s="38"/>
      <c r="K1193" s="35" t="s">
        <v>3680</v>
      </c>
      <c r="L1193" s="39"/>
      <c r="M1193" s="39"/>
      <c r="N1193" s="39"/>
      <c r="O1193" s="39"/>
      <c r="P1193" s="39"/>
      <c r="Q1193" s="39"/>
      <c r="R1193" s="39"/>
      <c r="S1193" s="39"/>
      <c r="T1193" s="39"/>
      <c r="U1193" s="39"/>
      <c r="V1193" s="39"/>
      <c r="W1193" s="39"/>
      <c r="X1193" s="39"/>
      <c r="Y1193" s="39"/>
      <c r="Z1193" s="39"/>
      <c r="AA1193" s="39"/>
      <c r="AB1193" s="39"/>
      <c r="AC1193" s="39"/>
      <c r="AD1193" s="39"/>
      <c r="AE1193" s="39"/>
      <c r="AF1193" s="39"/>
      <c r="AG1193" s="39"/>
      <c r="AH1193" s="39"/>
      <c r="AI1193" s="39"/>
      <c r="AJ1193" s="39"/>
      <c r="AK1193" s="39"/>
      <c r="AL1193" s="39"/>
      <c r="AM1193" s="39"/>
      <c r="AN1193" s="39"/>
      <c r="AO1193" s="39"/>
      <c r="AP1193" s="39"/>
      <c r="AQ1193" s="39"/>
      <c r="AR1193" s="39"/>
      <c r="AS1193" s="39"/>
      <c r="AT1193" s="39"/>
      <c r="AU1193" s="39"/>
      <c r="AV1193" s="39"/>
      <c r="AW1193" s="39"/>
      <c r="AX1193" s="39"/>
      <c r="AY1193" s="39"/>
      <c r="AZ1193" s="39"/>
      <c r="BA1193" s="39"/>
      <c r="BB1193" s="39"/>
      <c r="BC1193" s="39"/>
      <c r="BD1193" s="39"/>
      <c r="BE1193" s="39"/>
      <c r="BF1193" s="39"/>
      <c r="BG1193" s="39"/>
      <c r="BH1193" s="39"/>
      <c r="BI1193" s="39"/>
      <c r="BJ1193" s="39"/>
      <c r="BK1193" s="39"/>
      <c r="BL1193" s="39"/>
      <c r="BM1193" s="39"/>
      <c r="BN1193" s="39"/>
      <c r="BO1193" s="39"/>
      <c r="BP1193" s="39"/>
      <c r="BQ1193" s="39"/>
      <c r="BR1193" s="39"/>
      <c r="BS1193" s="39"/>
      <c r="BT1193" s="39"/>
      <c r="BU1193" s="39"/>
      <c r="BV1193" s="39"/>
      <c r="BW1193" s="39"/>
      <c r="BX1193" s="39"/>
      <c r="BY1193" s="39"/>
      <c r="BZ1193" s="39"/>
      <c r="CA1193" s="39"/>
      <c r="CB1193" s="39"/>
      <c r="CC1193" s="39"/>
      <c r="CD1193" s="39"/>
      <c r="CE1193" s="39"/>
      <c r="CF1193" s="39"/>
      <c r="CG1193" s="39"/>
      <c r="CH1193" s="39"/>
      <c r="CI1193" s="39"/>
      <c r="CJ1193" s="39"/>
      <c r="CK1193" s="39"/>
      <c r="CL1193" s="39"/>
      <c r="CM1193" s="39"/>
      <c r="CN1193" s="39"/>
      <c r="CO1193" s="39"/>
      <c r="CP1193" s="39"/>
      <c r="CQ1193" s="39"/>
      <c r="CR1193" s="39"/>
      <c r="CS1193" s="39"/>
      <c r="CT1193" s="39"/>
      <c r="CU1193" s="39"/>
      <c r="CV1193" s="39"/>
      <c r="CW1193" s="39"/>
      <c r="CX1193" s="39"/>
      <c r="CY1193" s="39"/>
      <c r="CZ1193" s="39"/>
      <c r="DA1193" s="39"/>
      <c r="DB1193" s="39"/>
      <c r="DC1193" s="39"/>
      <c r="DD1193" s="39"/>
      <c r="DE1193" s="39"/>
      <c r="DF1193" s="39"/>
      <c r="DG1193" s="39"/>
      <c r="DH1193" s="39"/>
      <c r="DI1193" s="39"/>
      <c r="DJ1193" s="39"/>
      <c r="DK1193" s="39"/>
      <c r="DL1193" s="39"/>
      <c r="DM1193" s="39"/>
      <c r="DN1193" s="39"/>
      <c r="DO1193" s="39"/>
      <c r="DP1193" s="39"/>
      <c r="DQ1193" s="39"/>
      <c r="DR1193" s="39"/>
      <c r="DS1193" s="39"/>
      <c r="DT1193" s="39"/>
      <c r="DU1193" s="39"/>
      <c r="DV1193" s="39"/>
      <c r="DW1193" s="39"/>
      <c r="DX1193" s="39"/>
      <c r="DY1193" s="39"/>
      <c r="DZ1193" s="39"/>
      <c r="EA1193" s="39"/>
      <c r="EB1193" s="39"/>
      <c r="EC1193" s="39"/>
      <c r="ED1193" s="39"/>
      <c r="EE1193" s="39"/>
      <c r="EF1193" s="39"/>
      <c r="EG1193" s="39"/>
      <c r="EH1193" s="39"/>
      <c r="EI1193" s="39"/>
      <c r="EJ1193" s="39"/>
      <c r="EK1193" s="39"/>
      <c r="EL1193" s="39"/>
      <c r="EM1193" s="39"/>
      <c r="EN1193" s="39"/>
      <c r="EO1193" s="39"/>
      <c r="EP1193" s="39"/>
      <c r="EQ1193" s="39"/>
      <c r="ER1193" s="39"/>
      <c r="ES1193" s="39"/>
      <c r="ET1193" s="39"/>
      <c r="EU1193" s="39"/>
      <c r="EV1193" s="39"/>
      <c r="EW1193" s="39"/>
      <c r="EX1193" s="39"/>
      <c r="EY1193" s="39"/>
      <c r="EZ1193" s="39"/>
      <c r="FA1193" s="39"/>
      <c r="FB1193" s="39"/>
      <c r="FC1193" s="39"/>
      <c r="FD1193" s="39"/>
      <c r="FE1193" s="39"/>
      <c r="FF1193" s="39"/>
      <c r="FG1193" s="39"/>
      <c r="FH1193" s="39"/>
      <c r="FI1193" s="39"/>
      <c r="FJ1193" s="39"/>
      <c r="FK1193" s="39"/>
      <c r="FL1193" s="39"/>
      <c r="FM1193" s="39"/>
      <c r="FN1193" s="39"/>
      <c r="FO1193" s="39"/>
      <c r="FP1193" s="39"/>
      <c r="FQ1193" s="39"/>
      <c r="FR1193" s="39"/>
      <c r="FS1193" s="39"/>
      <c r="FT1193" s="39"/>
      <c r="FU1193" s="39"/>
      <c r="FV1193" s="39"/>
      <c r="FW1193" s="39"/>
      <c r="FX1193" s="39"/>
      <c r="FY1193" s="39"/>
      <c r="FZ1193" s="39"/>
      <c r="GA1193" s="39"/>
      <c r="GB1193" s="39"/>
      <c r="GC1193" s="39"/>
      <c r="GD1193" s="39"/>
      <c r="GE1193" s="39"/>
      <c r="GF1193" s="39"/>
      <c r="GG1193" s="39"/>
      <c r="GH1193" s="39"/>
      <c r="GI1193" s="39"/>
      <c r="GJ1193" s="39"/>
      <c r="GK1193" s="39"/>
      <c r="GL1193" s="39"/>
      <c r="GM1193" s="39"/>
      <c r="GN1193" s="39"/>
      <c r="GO1193" s="39"/>
      <c r="GP1193" s="39"/>
      <c r="GQ1193" s="39"/>
      <c r="GR1193" s="39"/>
      <c r="GS1193" s="39"/>
      <c r="GT1193" s="39"/>
      <c r="GU1193" s="39"/>
      <c r="GV1193" s="39"/>
      <c r="GW1193" s="39"/>
      <c r="GX1193" s="39"/>
      <c r="GY1193" s="39"/>
      <c r="GZ1193" s="39"/>
      <c r="HA1193" s="39"/>
      <c r="HB1193" s="39"/>
      <c r="HC1193" s="39"/>
      <c r="HD1193" s="39"/>
      <c r="HE1193" s="39"/>
      <c r="HF1193" s="39"/>
      <c r="HG1193" s="39"/>
      <c r="HH1193" s="39"/>
      <c r="HI1193" s="39"/>
      <c r="HJ1193" s="39"/>
      <c r="HK1193" s="39"/>
      <c r="HL1193" s="39"/>
      <c r="HM1193" s="39"/>
      <c r="HN1193" s="39"/>
      <c r="HO1193" s="39"/>
      <c r="HP1193" s="39"/>
      <c r="HQ1193" s="39"/>
      <c r="HR1193" s="39"/>
      <c r="HS1193" s="39"/>
      <c r="HT1193" s="39"/>
      <c r="HU1193" s="39"/>
      <c r="HV1193" s="39"/>
      <c r="HW1193" s="39"/>
      <c r="HX1193" s="39"/>
      <c r="HY1193" s="39"/>
      <c r="HZ1193" s="39"/>
      <c r="IA1193" s="39"/>
      <c r="IB1193" s="44"/>
      <c r="IC1193" s="40"/>
      <c r="ID1193" s="40"/>
      <c r="IE1193" s="40"/>
      <c r="IF1193" s="40"/>
      <c r="IG1193" s="40"/>
      <c r="IH1193" s="40"/>
      <c r="II1193" s="40"/>
      <c r="IJ1193" s="40"/>
      <c r="IK1193" s="40"/>
      <c r="IL1193" s="40"/>
      <c r="IM1193" s="40"/>
      <c r="IN1193" s="40"/>
      <c r="IO1193" s="40"/>
      <c r="IP1193" s="40"/>
      <c r="IQ1193" s="40"/>
      <c r="IR1193" s="40"/>
      <c r="IS1193" s="40"/>
      <c r="IT1193" s="40"/>
      <c r="IU1193" s="40"/>
      <c r="IV1193" s="40"/>
    </row>
    <row r="1194" spans="2:256" s="33" customFormat="1" ht="47.25" x14ac:dyDescent="0.25">
      <c r="B1194" s="177"/>
      <c r="C1194" s="94">
        <v>558</v>
      </c>
      <c r="D1194" s="80" t="s">
        <v>4253</v>
      </c>
      <c r="E1194" s="42" t="s">
        <v>1757</v>
      </c>
      <c r="F1194" s="45" t="s">
        <v>1573</v>
      </c>
      <c r="G1194" s="36" t="s">
        <v>4127</v>
      </c>
      <c r="H1194" s="43" t="s">
        <v>3974</v>
      </c>
      <c r="I1194" s="145">
        <f>197310-70810</f>
        <v>126500</v>
      </c>
      <c r="J1194" s="38"/>
      <c r="K1194" s="35" t="s">
        <v>3681</v>
      </c>
      <c r="L1194" s="39"/>
      <c r="M1194" s="39"/>
      <c r="N1194" s="39"/>
      <c r="O1194" s="39"/>
      <c r="P1194" s="39"/>
      <c r="Q1194" s="39"/>
      <c r="R1194" s="39"/>
      <c r="S1194" s="39"/>
      <c r="T1194" s="39"/>
      <c r="U1194" s="39"/>
      <c r="V1194" s="39"/>
      <c r="W1194" s="39"/>
      <c r="X1194" s="39"/>
      <c r="Y1194" s="39"/>
      <c r="Z1194" s="39"/>
      <c r="AA1194" s="39"/>
      <c r="AB1194" s="39"/>
      <c r="AC1194" s="39"/>
      <c r="AD1194" s="39"/>
      <c r="AE1194" s="39"/>
      <c r="AF1194" s="39"/>
      <c r="AG1194" s="39"/>
      <c r="AH1194" s="39"/>
      <c r="AI1194" s="39"/>
      <c r="AJ1194" s="39"/>
      <c r="AK1194" s="39"/>
      <c r="AL1194" s="39"/>
      <c r="AM1194" s="39"/>
      <c r="AN1194" s="39"/>
      <c r="AO1194" s="39"/>
      <c r="AP1194" s="39"/>
      <c r="AQ1194" s="39"/>
      <c r="AR1194" s="39"/>
      <c r="AS1194" s="39"/>
      <c r="AT1194" s="39"/>
      <c r="AU1194" s="39"/>
      <c r="AV1194" s="39"/>
      <c r="AW1194" s="39"/>
      <c r="AX1194" s="39"/>
      <c r="AY1194" s="39"/>
      <c r="AZ1194" s="39"/>
      <c r="BA1194" s="39"/>
      <c r="BB1194" s="39"/>
      <c r="BC1194" s="39"/>
      <c r="BD1194" s="39"/>
      <c r="BE1194" s="39"/>
      <c r="BF1194" s="39"/>
      <c r="BG1194" s="39"/>
      <c r="BH1194" s="39"/>
      <c r="BI1194" s="39"/>
      <c r="BJ1194" s="39"/>
      <c r="BK1194" s="39"/>
      <c r="BL1194" s="39"/>
      <c r="BM1194" s="39"/>
      <c r="BN1194" s="39"/>
      <c r="BO1194" s="39"/>
      <c r="BP1194" s="39"/>
      <c r="BQ1194" s="39"/>
      <c r="BR1194" s="39"/>
      <c r="BS1194" s="39"/>
      <c r="BT1194" s="39"/>
      <c r="BU1194" s="39"/>
      <c r="BV1194" s="39"/>
      <c r="BW1194" s="39"/>
      <c r="BX1194" s="39"/>
      <c r="BY1194" s="39"/>
      <c r="BZ1194" s="39"/>
      <c r="CA1194" s="39"/>
      <c r="CB1194" s="39"/>
      <c r="CC1194" s="39"/>
      <c r="CD1194" s="39"/>
      <c r="CE1194" s="39"/>
      <c r="CF1194" s="39"/>
      <c r="CG1194" s="39"/>
      <c r="CH1194" s="39"/>
      <c r="CI1194" s="39"/>
      <c r="CJ1194" s="39"/>
      <c r="CK1194" s="39"/>
      <c r="CL1194" s="39"/>
      <c r="CM1194" s="39"/>
      <c r="CN1194" s="39"/>
      <c r="CO1194" s="39"/>
      <c r="CP1194" s="39"/>
      <c r="CQ1194" s="39"/>
      <c r="CR1194" s="39"/>
      <c r="CS1194" s="39"/>
      <c r="CT1194" s="39"/>
      <c r="CU1194" s="39"/>
      <c r="CV1194" s="39"/>
      <c r="CW1194" s="39"/>
      <c r="CX1194" s="39"/>
      <c r="CY1194" s="39"/>
      <c r="CZ1194" s="39"/>
      <c r="DA1194" s="39"/>
      <c r="DB1194" s="39"/>
      <c r="DC1194" s="39"/>
      <c r="DD1194" s="39"/>
      <c r="DE1194" s="39"/>
      <c r="DF1194" s="39"/>
      <c r="DG1194" s="39"/>
      <c r="DH1194" s="39"/>
      <c r="DI1194" s="39"/>
      <c r="DJ1194" s="39"/>
      <c r="DK1194" s="39"/>
      <c r="DL1194" s="39"/>
      <c r="DM1194" s="39"/>
      <c r="DN1194" s="39"/>
      <c r="DO1194" s="39"/>
      <c r="DP1194" s="39"/>
      <c r="DQ1194" s="39"/>
      <c r="DR1194" s="39"/>
      <c r="DS1194" s="39"/>
      <c r="DT1194" s="39"/>
      <c r="DU1194" s="39"/>
      <c r="DV1194" s="39"/>
      <c r="DW1194" s="39"/>
      <c r="DX1194" s="39"/>
      <c r="DY1194" s="39"/>
      <c r="DZ1194" s="39"/>
      <c r="EA1194" s="39"/>
      <c r="EB1194" s="39"/>
      <c r="EC1194" s="39"/>
      <c r="ED1194" s="39"/>
      <c r="EE1194" s="39"/>
      <c r="EF1194" s="39"/>
      <c r="EG1194" s="39"/>
      <c r="EH1194" s="39"/>
      <c r="EI1194" s="39"/>
      <c r="EJ1194" s="39"/>
      <c r="EK1194" s="39"/>
      <c r="EL1194" s="39"/>
      <c r="EM1194" s="39"/>
      <c r="EN1194" s="39"/>
      <c r="EO1194" s="39"/>
      <c r="EP1194" s="39"/>
      <c r="EQ1194" s="39"/>
      <c r="ER1194" s="39"/>
      <c r="ES1194" s="39"/>
      <c r="ET1194" s="39"/>
      <c r="EU1194" s="39"/>
      <c r="EV1194" s="39"/>
      <c r="EW1194" s="39"/>
      <c r="EX1194" s="39"/>
      <c r="EY1194" s="39"/>
      <c r="EZ1194" s="39"/>
      <c r="FA1194" s="39"/>
      <c r="FB1194" s="39"/>
      <c r="FC1194" s="39"/>
      <c r="FD1194" s="39"/>
      <c r="FE1194" s="39"/>
      <c r="FF1194" s="39"/>
      <c r="FG1194" s="39"/>
      <c r="FH1194" s="39"/>
      <c r="FI1194" s="39"/>
      <c r="FJ1194" s="39"/>
      <c r="FK1194" s="39"/>
      <c r="FL1194" s="39"/>
      <c r="FM1194" s="39"/>
      <c r="FN1194" s="39"/>
      <c r="FO1194" s="39"/>
      <c r="FP1194" s="39"/>
      <c r="FQ1194" s="39"/>
      <c r="FR1194" s="39"/>
      <c r="FS1194" s="39"/>
      <c r="FT1194" s="39"/>
      <c r="FU1194" s="39"/>
      <c r="FV1194" s="39"/>
      <c r="FW1194" s="39"/>
      <c r="FX1194" s="39"/>
      <c r="FY1194" s="39"/>
      <c r="FZ1194" s="39"/>
      <c r="GA1194" s="39"/>
      <c r="GB1194" s="39"/>
      <c r="GC1194" s="39"/>
      <c r="GD1194" s="39"/>
      <c r="GE1194" s="39"/>
      <c r="GF1194" s="39"/>
      <c r="GG1194" s="39"/>
      <c r="GH1194" s="39"/>
      <c r="GI1194" s="39"/>
      <c r="GJ1194" s="39"/>
      <c r="GK1194" s="39"/>
      <c r="GL1194" s="39"/>
      <c r="GM1194" s="39"/>
      <c r="GN1194" s="39"/>
      <c r="GO1194" s="39"/>
      <c r="GP1194" s="39"/>
      <c r="GQ1194" s="39"/>
      <c r="GR1194" s="39"/>
      <c r="GS1194" s="39"/>
      <c r="GT1194" s="39"/>
      <c r="GU1194" s="39"/>
      <c r="GV1194" s="39"/>
      <c r="GW1194" s="39"/>
      <c r="GX1194" s="39"/>
      <c r="GY1194" s="39"/>
      <c r="GZ1194" s="39"/>
      <c r="HA1194" s="39"/>
      <c r="HB1194" s="39"/>
      <c r="HC1194" s="39"/>
      <c r="HD1194" s="39"/>
      <c r="HE1194" s="39"/>
      <c r="HF1194" s="39"/>
      <c r="HG1194" s="39"/>
      <c r="HH1194" s="39"/>
      <c r="HI1194" s="39"/>
      <c r="HJ1194" s="39"/>
      <c r="HK1194" s="39"/>
      <c r="HL1194" s="39"/>
      <c r="HM1194" s="39"/>
      <c r="HN1194" s="39"/>
      <c r="HO1194" s="39"/>
      <c r="HP1194" s="39"/>
      <c r="HQ1194" s="39"/>
      <c r="HR1194" s="39"/>
      <c r="HS1194" s="39"/>
      <c r="HT1194" s="39"/>
      <c r="HU1194" s="39"/>
      <c r="HV1194" s="39"/>
      <c r="HW1194" s="39"/>
      <c r="HX1194" s="39"/>
      <c r="HY1194" s="39"/>
      <c r="HZ1194" s="39"/>
      <c r="IA1194" s="39"/>
      <c r="IB1194" s="44"/>
      <c r="IC1194" s="40"/>
      <c r="ID1194" s="40"/>
      <c r="IE1194" s="40"/>
      <c r="IF1194" s="40"/>
      <c r="IG1194" s="40"/>
      <c r="IH1194" s="40"/>
      <c r="II1194" s="40"/>
      <c r="IJ1194" s="40"/>
      <c r="IK1194" s="40"/>
      <c r="IL1194" s="40"/>
      <c r="IM1194" s="40"/>
      <c r="IN1194" s="40"/>
      <c r="IO1194" s="40"/>
      <c r="IP1194" s="40"/>
      <c r="IQ1194" s="40"/>
      <c r="IR1194" s="40"/>
      <c r="IS1194" s="40"/>
      <c r="IT1194" s="40"/>
      <c r="IU1194" s="40"/>
      <c r="IV1194" s="40"/>
    </row>
    <row r="1195" spans="2:256" s="33" customFormat="1" ht="31.5" x14ac:dyDescent="0.25">
      <c r="B1195" s="177"/>
      <c r="C1195" s="94">
        <v>559</v>
      </c>
      <c r="D1195" s="80" t="s">
        <v>3330</v>
      </c>
      <c r="E1195" s="42" t="s">
        <v>1757</v>
      </c>
      <c r="F1195" s="45" t="s">
        <v>1574</v>
      </c>
      <c r="G1195" s="36" t="s">
        <v>3831</v>
      </c>
      <c r="H1195" s="43" t="s">
        <v>3974</v>
      </c>
      <c r="I1195" s="133">
        <f>57500-750</f>
        <v>56750</v>
      </c>
      <c r="J1195" s="38"/>
      <c r="K1195" s="35" t="s">
        <v>3682</v>
      </c>
      <c r="L1195" s="39"/>
      <c r="M1195" s="39"/>
      <c r="N1195" s="39"/>
      <c r="O1195" s="39"/>
      <c r="P1195" s="39"/>
      <c r="Q1195" s="39"/>
      <c r="R1195" s="39"/>
      <c r="S1195" s="39"/>
      <c r="T1195" s="39"/>
      <c r="U1195" s="39"/>
      <c r="V1195" s="39"/>
      <c r="W1195" s="39"/>
      <c r="X1195" s="39"/>
      <c r="Y1195" s="39"/>
      <c r="Z1195" s="39"/>
      <c r="AA1195" s="39"/>
      <c r="AB1195" s="39"/>
      <c r="AC1195" s="39"/>
      <c r="AD1195" s="39"/>
      <c r="AE1195" s="39"/>
      <c r="AF1195" s="39"/>
      <c r="AG1195" s="39"/>
      <c r="AH1195" s="39"/>
      <c r="AI1195" s="39"/>
      <c r="AJ1195" s="39"/>
      <c r="AK1195" s="39"/>
      <c r="AL1195" s="39"/>
      <c r="AM1195" s="39"/>
      <c r="AN1195" s="39"/>
      <c r="AO1195" s="39"/>
      <c r="AP1195" s="39"/>
      <c r="AQ1195" s="39"/>
      <c r="AR1195" s="39"/>
      <c r="AS1195" s="39"/>
      <c r="AT1195" s="39"/>
      <c r="AU1195" s="39"/>
      <c r="AV1195" s="39"/>
      <c r="AW1195" s="39"/>
      <c r="AX1195" s="39"/>
      <c r="AY1195" s="39"/>
      <c r="AZ1195" s="39"/>
      <c r="BA1195" s="39"/>
      <c r="BB1195" s="39"/>
      <c r="BC1195" s="39"/>
      <c r="BD1195" s="39"/>
      <c r="BE1195" s="39"/>
      <c r="BF1195" s="39"/>
      <c r="BG1195" s="39"/>
      <c r="BH1195" s="39"/>
      <c r="BI1195" s="39"/>
      <c r="BJ1195" s="39"/>
      <c r="BK1195" s="39"/>
      <c r="BL1195" s="39"/>
      <c r="BM1195" s="39"/>
      <c r="BN1195" s="39"/>
      <c r="BO1195" s="39"/>
      <c r="BP1195" s="39"/>
      <c r="BQ1195" s="39"/>
      <c r="BR1195" s="39"/>
      <c r="BS1195" s="39"/>
      <c r="BT1195" s="39"/>
      <c r="BU1195" s="39"/>
      <c r="BV1195" s="39"/>
      <c r="BW1195" s="39"/>
      <c r="BX1195" s="39"/>
      <c r="BY1195" s="39"/>
      <c r="BZ1195" s="39"/>
      <c r="CA1195" s="39"/>
      <c r="CB1195" s="39"/>
      <c r="CC1195" s="39"/>
      <c r="CD1195" s="39"/>
      <c r="CE1195" s="39"/>
      <c r="CF1195" s="39"/>
      <c r="CG1195" s="39"/>
      <c r="CH1195" s="39"/>
      <c r="CI1195" s="39"/>
      <c r="CJ1195" s="39"/>
      <c r="CK1195" s="39"/>
      <c r="CL1195" s="39"/>
      <c r="CM1195" s="39"/>
      <c r="CN1195" s="39"/>
      <c r="CO1195" s="39"/>
      <c r="CP1195" s="39"/>
      <c r="CQ1195" s="39"/>
      <c r="CR1195" s="39"/>
      <c r="CS1195" s="39"/>
      <c r="CT1195" s="39"/>
      <c r="CU1195" s="39"/>
      <c r="CV1195" s="39"/>
      <c r="CW1195" s="39"/>
      <c r="CX1195" s="39"/>
      <c r="CY1195" s="39"/>
      <c r="CZ1195" s="39"/>
      <c r="DA1195" s="39"/>
      <c r="DB1195" s="39"/>
      <c r="DC1195" s="39"/>
      <c r="DD1195" s="39"/>
      <c r="DE1195" s="39"/>
      <c r="DF1195" s="39"/>
      <c r="DG1195" s="39"/>
      <c r="DH1195" s="39"/>
      <c r="DI1195" s="39"/>
      <c r="DJ1195" s="39"/>
      <c r="DK1195" s="39"/>
      <c r="DL1195" s="39"/>
      <c r="DM1195" s="39"/>
      <c r="DN1195" s="39"/>
      <c r="DO1195" s="39"/>
      <c r="DP1195" s="39"/>
      <c r="DQ1195" s="39"/>
      <c r="DR1195" s="39"/>
      <c r="DS1195" s="39"/>
      <c r="DT1195" s="39"/>
      <c r="DU1195" s="39"/>
      <c r="DV1195" s="39"/>
      <c r="DW1195" s="39"/>
      <c r="DX1195" s="39"/>
      <c r="DY1195" s="39"/>
      <c r="DZ1195" s="39"/>
      <c r="EA1195" s="39"/>
      <c r="EB1195" s="39"/>
      <c r="EC1195" s="39"/>
      <c r="ED1195" s="39"/>
      <c r="EE1195" s="39"/>
      <c r="EF1195" s="39"/>
      <c r="EG1195" s="39"/>
      <c r="EH1195" s="39"/>
      <c r="EI1195" s="39"/>
      <c r="EJ1195" s="39"/>
      <c r="EK1195" s="39"/>
      <c r="EL1195" s="39"/>
      <c r="EM1195" s="39"/>
      <c r="EN1195" s="39"/>
      <c r="EO1195" s="39"/>
      <c r="EP1195" s="39"/>
      <c r="EQ1195" s="39"/>
      <c r="ER1195" s="39"/>
      <c r="ES1195" s="39"/>
      <c r="ET1195" s="39"/>
      <c r="EU1195" s="39"/>
      <c r="EV1195" s="39"/>
      <c r="EW1195" s="39"/>
      <c r="EX1195" s="39"/>
      <c r="EY1195" s="39"/>
      <c r="EZ1195" s="39"/>
      <c r="FA1195" s="39"/>
      <c r="FB1195" s="39"/>
      <c r="FC1195" s="39"/>
      <c r="FD1195" s="39"/>
      <c r="FE1195" s="39"/>
      <c r="FF1195" s="39"/>
      <c r="FG1195" s="39"/>
      <c r="FH1195" s="39"/>
      <c r="FI1195" s="39"/>
      <c r="FJ1195" s="39"/>
      <c r="FK1195" s="39"/>
      <c r="FL1195" s="39"/>
      <c r="FM1195" s="39"/>
      <c r="FN1195" s="39"/>
      <c r="FO1195" s="39"/>
      <c r="FP1195" s="39"/>
      <c r="FQ1195" s="39"/>
      <c r="FR1195" s="39"/>
      <c r="FS1195" s="39"/>
      <c r="FT1195" s="39"/>
      <c r="FU1195" s="39"/>
      <c r="FV1195" s="39"/>
      <c r="FW1195" s="39"/>
      <c r="FX1195" s="39"/>
      <c r="FY1195" s="39"/>
      <c r="FZ1195" s="39"/>
      <c r="GA1195" s="39"/>
      <c r="GB1195" s="39"/>
      <c r="GC1195" s="39"/>
      <c r="GD1195" s="39"/>
      <c r="GE1195" s="39"/>
      <c r="GF1195" s="39"/>
      <c r="GG1195" s="39"/>
      <c r="GH1195" s="39"/>
      <c r="GI1195" s="39"/>
      <c r="GJ1195" s="39"/>
      <c r="GK1195" s="39"/>
      <c r="GL1195" s="39"/>
      <c r="GM1195" s="39"/>
      <c r="GN1195" s="39"/>
      <c r="GO1195" s="39"/>
      <c r="GP1195" s="39"/>
      <c r="GQ1195" s="39"/>
      <c r="GR1195" s="39"/>
      <c r="GS1195" s="39"/>
      <c r="GT1195" s="39"/>
      <c r="GU1195" s="39"/>
      <c r="GV1195" s="39"/>
      <c r="GW1195" s="39"/>
      <c r="GX1195" s="39"/>
      <c r="GY1195" s="39"/>
      <c r="GZ1195" s="39"/>
      <c r="HA1195" s="39"/>
      <c r="HB1195" s="39"/>
      <c r="HC1195" s="39"/>
      <c r="HD1195" s="39"/>
      <c r="HE1195" s="39"/>
      <c r="HF1195" s="39"/>
      <c r="HG1195" s="39"/>
      <c r="HH1195" s="39"/>
      <c r="HI1195" s="39"/>
      <c r="HJ1195" s="39"/>
      <c r="HK1195" s="39"/>
      <c r="HL1195" s="39"/>
      <c r="HM1195" s="39"/>
      <c r="HN1195" s="39"/>
      <c r="HO1195" s="39"/>
      <c r="HP1195" s="39"/>
      <c r="HQ1195" s="39"/>
      <c r="HR1195" s="39"/>
      <c r="HS1195" s="39"/>
      <c r="HT1195" s="39"/>
      <c r="HU1195" s="39"/>
      <c r="HV1195" s="39"/>
      <c r="HW1195" s="39"/>
      <c r="HX1195" s="39"/>
      <c r="HY1195" s="39"/>
      <c r="HZ1195" s="39"/>
      <c r="IA1195" s="39"/>
      <c r="IB1195" s="44"/>
      <c r="IC1195" s="40"/>
      <c r="ID1195" s="40"/>
      <c r="IE1195" s="40"/>
      <c r="IF1195" s="40"/>
      <c r="IG1195" s="40"/>
      <c r="IH1195" s="40"/>
      <c r="II1195" s="40"/>
      <c r="IJ1195" s="40"/>
      <c r="IK1195" s="40"/>
      <c r="IL1195" s="40"/>
      <c r="IM1195" s="40"/>
      <c r="IN1195" s="40"/>
      <c r="IO1195" s="40"/>
      <c r="IP1195" s="40"/>
      <c r="IQ1195" s="40"/>
      <c r="IR1195" s="40"/>
      <c r="IS1195" s="40"/>
      <c r="IT1195" s="40"/>
      <c r="IU1195" s="40"/>
      <c r="IV1195" s="40"/>
    </row>
    <row r="1196" spans="2:256" s="33" customFormat="1" ht="31.5" x14ac:dyDescent="0.25">
      <c r="B1196" s="177"/>
      <c r="C1196" s="94">
        <v>560</v>
      </c>
      <c r="D1196" s="80" t="s">
        <v>3331</v>
      </c>
      <c r="E1196" s="42" t="s">
        <v>1757</v>
      </c>
      <c r="F1196" s="45" t="s">
        <v>1575</v>
      </c>
      <c r="G1196" s="36" t="s">
        <v>4128</v>
      </c>
      <c r="H1196" s="43" t="s">
        <v>3974</v>
      </c>
      <c r="I1196" s="145">
        <v>2000</v>
      </c>
      <c r="J1196" s="38"/>
      <c r="K1196" s="35" t="s">
        <v>3423</v>
      </c>
      <c r="L1196" s="39"/>
      <c r="M1196" s="39"/>
      <c r="N1196" s="39"/>
      <c r="O1196" s="39"/>
      <c r="P1196" s="39"/>
      <c r="Q1196" s="39"/>
      <c r="R1196" s="39"/>
      <c r="S1196" s="39"/>
      <c r="T1196" s="39"/>
      <c r="U1196" s="39"/>
      <c r="V1196" s="39"/>
      <c r="W1196" s="39"/>
      <c r="X1196" s="39"/>
      <c r="Y1196" s="39"/>
      <c r="Z1196" s="39"/>
      <c r="AA1196" s="39"/>
      <c r="AB1196" s="39"/>
      <c r="AC1196" s="39"/>
      <c r="AD1196" s="39"/>
      <c r="AE1196" s="39"/>
      <c r="AF1196" s="39"/>
      <c r="AG1196" s="39"/>
      <c r="AH1196" s="39"/>
      <c r="AI1196" s="39"/>
      <c r="AJ1196" s="39"/>
      <c r="AK1196" s="39"/>
      <c r="AL1196" s="39"/>
      <c r="AM1196" s="39"/>
      <c r="AN1196" s="39"/>
      <c r="AO1196" s="39"/>
      <c r="AP1196" s="39"/>
      <c r="AQ1196" s="39"/>
      <c r="AR1196" s="39"/>
      <c r="AS1196" s="39"/>
      <c r="AT1196" s="39"/>
      <c r="AU1196" s="39"/>
      <c r="AV1196" s="39"/>
      <c r="AW1196" s="39"/>
      <c r="AX1196" s="39"/>
      <c r="AY1196" s="39"/>
      <c r="AZ1196" s="39"/>
      <c r="BA1196" s="39"/>
      <c r="BB1196" s="39"/>
      <c r="BC1196" s="39"/>
      <c r="BD1196" s="39"/>
      <c r="BE1196" s="39"/>
      <c r="BF1196" s="39"/>
      <c r="BG1196" s="39"/>
      <c r="BH1196" s="39"/>
      <c r="BI1196" s="39"/>
      <c r="BJ1196" s="39"/>
      <c r="BK1196" s="39"/>
      <c r="BL1196" s="39"/>
      <c r="BM1196" s="39"/>
      <c r="BN1196" s="39"/>
      <c r="BO1196" s="39"/>
      <c r="BP1196" s="39"/>
      <c r="BQ1196" s="39"/>
      <c r="BR1196" s="39"/>
      <c r="BS1196" s="39"/>
      <c r="BT1196" s="39"/>
      <c r="BU1196" s="39"/>
      <c r="BV1196" s="39"/>
      <c r="BW1196" s="39"/>
      <c r="BX1196" s="39"/>
      <c r="BY1196" s="39"/>
      <c r="BZ1196" s="39"/>
      <c r="CA1196" s="39"/>
      <c r="CB1196" s="39"/>
      <c r="CC1196" s="39"/>
      <c r="CD1196" s="39"/>
      <c r="CE1196" s="39"/>
      <c r="CF1196" s="39"/>
      <c r="CG1196" s="39"/>
      <c r="CH1196" s="39"/>
      <c r="CI1196" s="39"/>
      <c r="CJ1196" s="39"/>
      <c r="CK1196" s="39"/>
      <c r="CL1196" s="39"/>
      <c r="CM1196" s="39"/>
      <c r="CN1196" s="39"/>
      <c r="CO1196" s="39"/>
      <c r="CP1196" s="39"/>
      <c r="CQ1196" s="39"/>
      <c r="CR1196" s="39"/>
      <c r="CS1196" s="39"/>
      <c r="CT1196" s="39"/>
      <c r="CU1196" s="39"/>
      <c r="CV1196" s="39"/>
      <c r="CW1196" s="39"/>
      <c r="CX1196" s="39"/>
      <c r="CY1196" s="39"/>
      <c r="CZ1196" s="39"/>
      <c r="DA1196" s="39"/>
      <c r="DB1196" s="39"/>
      <c r="DC1196" s="39"/>
      <c r="DD1196" s="39"/>
      <c r="DE1196" s="39"/>
      <c r="DF1196" s="39"/>
      <c r="DG1196" s="39"/>
      <c r="DH1196" s="39"/>
      <c r="DI1196" s="39"/>
      <c r="DJ1196" s="39"/>
      <c r="DK1196" s="39"/>
      <c r="DL1196" s="39"/>
      <c r="DM1196" s="39"/>
      <c r="DN1196" s="39"/>
      <c r="DO1196" s="39"/>
      <c r="DP1196" s="39"/>
      <c r="DQ1196" s="39"/>
      <c r="DR1196" s="39"/>
      <c r="DS1196" s="39"/>
      <c r="DT1196" s="39"/>
      <c r="DU1196" s="39"/>
      <c r="DV1196" s="39"/>
      <c r="DW1196" s="39"/>
      <c r="DX1196" s="39"/>
      <c r="DY1196" s="39"/>
      <c r="DZ1196" s="39"/>
      <c r="EA1196" s="39"/>
      <c r="EB1196" s="39"/>
      <c r="EC1196" s="39"/>
      <c r="ED1196" s="39"/>
      <c r="EE1196" s="39"/>
      <c r="EF1196" s="39"/>
      <c r="EG1196" s="39"/>
      <c r="EH1196" s="39"/>
      <c r="EI1196" s="39"/>
      <c r="EJ1196" s="39"/>
      <c r="EK1196" s="39"/>
      <c r="EL1196" s="39"/>
      <c r="EM1196" s="39"/>
      <c r="EN1196" s="39"/>
      <c r="EO1196" s="39"/>
      <c r="EP1196" s="39"/>
      <c r="EQ1196" s="39"/>
      <c r="ER1196" s="39"/>
      <c r="ES1196" s="39"/>
      <c r="ET1196" s="39"/>
      <c r="EU1196" s="39"/>
      <c r="EV1196" s="39"/>
      <c r="EW1196" s="39"/>
      <c r="EX1196" s="39"/>
      <c r="EY1196" s="39"/>
      <c r="EZ1196" s="39"/>
      <c r="FA1196" s="39"/>
      <c r="FB1196" s="39"/>
      <c r="FC1196" s="39"/>
      <c r="FD1196" s="39"/>
      <c r="FE1196" s="39"/>
      <c r="FF1196" s="39"/>
      <c r="FG1196" s="39"/>
      <c r="FH1196" s="39"/>
      <c r="FI1196" s="39"/>
      <c r="FJ1196" s="39"/>
      <c r="FK1196" s="39"/>
      <c r="FL1196" s="39"/>
      <c r="FM1196" s="39"/>
      <c r="FN1196" s="39"/>
      <c r="FO1196" s="39"/>
      <c r="FP1196" s="39"/>
      <c r="FQ1196" s="39"/>
      <c r="FR1196" s="39"/>
      <c r="FS1196" s="39"/>
      <c r="FT1196" s="39"/>
      <c r="FU1196" s="39"/>
      <c r="FV1196" s="39"/>
      <c r="FW1196" s="39"/>
      <c r="FX1196" s="39"/>
      <c r="FY1196" s="39"/>
      <c r="FZ1196" s="39"/>
      <c r="GA1196" s="39"/>
      <c r="GB1196" s="39"/>
      <c r="GC1196" s="39"/>
      <c r="GD1196" s="39"/>
      <c r="GE1196" s="39"/>
      <c r="GF1196" s="39"/>
      <c r="GG1196" s="39"/>
      <c r="GH1196" s="39"/>
      <c r="GI1196" s="39"/>
      <c r="GJ1196" s="39"/>
      <c r="GK1196" s="39"/>
      <c r="GL1196" s="39"/>
      <c r="GM1196" s="39"/>
      <c r="GN1196" s="39"/>
      <c r="GO1196" s="39"/>
      <c r="GP1196" s="39"/>
      <c r="GQ1196" s="39"/>
      <c r="GR1196" s="39"/>
      <c r="GS1196" s="39"/>
      <c r="GT1196" s="39"/>
      <c r="GU1196" s="39"/>
      <c r="GV1196" s="39"/>
      <c r="GW1196" s="39"/>
      <c r="GX1196" s="39"/>
      <c r="GY1196" s="39"/>
      <c r="GZ1196" s="39"/>
      <c r="HA1196" s="39"/>
      <c r="HB1196" s="39"/>
      <c r="HC1196" s="39"/>
      <c r="HD1196" s="39"/>
      <c r="HE1196" s="39"/>
      <c r="HF1196" s="39"/>
      <c r="HG1196" s="39"/>
      <c r="HH1196" s="39"/>
      <c r="HI1196" s="39"/>
      <c r="HJ1196" s="39"/>
      <c r="HK1196" s="39"/>
      <c r="HL1196" s="39"/>
      <c r="HM1196" s="39"/>
      <c r="HN1196" s="39"/>
      <c r="HO1196" s="39"/>
      <c r="HP1196" s="39"/>
      <c r="HQ1196" s="39"/>
      <c r="HR1196" s="39"/>
      <c r="HS1196" s="39"/>
      <c r="HT1196" s="39"/>
      <c r="HU1196" s="39"/>
      <c r="HV1196" s="39"/>
      <c r="HW1196" s="39"/>
      <c r="HX1196" s="39"/>
      <c r="HY1196" s="39"/>
      <c r="HZ1196" s="39"/>
      <c r="IA1196" s="39"/>
      <c r="IB1196" s="44"/>
      <c r="IC1196" s="40"/>
      <c r="ID1196" s="40"/>
      <c r="IE1196" s="40"/>
      <c r="IF1196" s="40"/>
      <c r="IG1196" s="40"/>
      <c r="IH1196" s="40"/>
      <c r="II1196" s="40"/>
      <c r="IJ1196" s="40"/>
      <c r="IK1196" s="40"/>
      <c r="IL1196" s="40"/>
      <c r="IM1196" s="40"/>
      <c r="IN1196" s="40"/>
      <c r="IO1196" s="40"/>
      <c r="IP1196" s="40"/>
      <c r="IQ1196" s="40"/>
      <c r="IR1196" s="40"/>
      <c r="IS1196" s="40"/>
      <c r="IT1196" s="40"/>
      <c r="IU1196" s="40"/>
      <c r="IV1196" s="40"/>
    </row>
    <row r="1197" spans="2:256" s="33" customFormat="1" ht="31.5" x14ac:dyDescent="0.25">
      <c r="B1197" s="177"/>
      <c r="C1197" s="94">
        <v>561</v>
      </c>
      <c r="D1197" s="80" t="s">
        <v>3332</v>
      </c>
      <c r="E1197" s="42" t="s">
        <v>1757</v>
      </c>
      <c r="F1197" s="45" t="s">
        <v>1576</v>
      </c>
      <c r="G1197" s="36" t="s">
        <v>3831</v>
      </c>
      <c r="H1197" s="43" t="s">
        <v>3974</v>
      </c>
      <c r="I1197" s="145">
        <v>31050</v>
      </c>
      <c r="J1197" s="38"/>
      <c r="K1197" s="35" t="s">
        <v>3683</v>
      </c>
      <c r="L1197" s="39"/>
      <c r="M1197" s="39"/>
      <c r="N1197" s="39"/>
      <c r="O1197" s="39"/>
      <c r="P1197" s="39"/>
      <c r="Q1197" s="39"/>
      <c r="R1197" s="39"/>
      <c r="S1197" s="39"/>
      <c r="T1197" s="39"/>
      <c r="U1197" s="39"/>
      <c r="V1197" s="39"/>
      <c r="W1197" s="39"/>
      <c r="X1197" s="39"/>
      <c r="Y1197" s="39"/>
      <c r="Z1197" s="39"/>
      <c r="AA1197" s="39"/>
      <c r="AB1197" s="39"/>
      <c r="AC1197" s="39"/>
      <c r="AD1197" s="39"/>
      <c r="AE1197" s="39"/>
      <c r="AF1197" s="39"/>
      <c r="AG1197" s="39"/>
      <c r="AH1197" s="39"/>
      <c r="AI1197" s="39"/>
      <c r="AJ1197" s="39"/>
      <c r="AK1197" s="39"/>
      <c r="AL1197" s="39"/>
      <c r="AM1197" s="39"/>
      <c r="AN1197" s="39"/>
      <c r="AO1197" s="39"/>
      <c r="AP1197" s="39"/>
      <c r="AQ1197" s="39"/>
      <c r="AR1197" s="39"/>
      <c r="AS1197" s="39"/>
      <c r="AT1197" s="39"/>
      <c r="AU1197" s="39"/>
      <c r="AV1197" s="39"/>
      <c r="AW1197" s="39"/>
      <c r="AX1197" s="39"/>
      <c r="AY1197" s="39"/>
      <c r="AZ1197" s="39"/>
      <c r="BA1197" s="39"/>
      <c r="BB1197" s="39"/>
      <c r="BC1197" s="39"/>
      <c r="BD1197" s="39"/>
      <c r="BE1197" s="39"/>
      <c r="BF1197" s="39"/>
      <c r="BG1197" s="39"/>
      <c r="BH1197" s="39"/>
      <c r="BI1197" s="39"/>
      <c r="BJ1197" s="39"/>
      <c r="BK1197" s="39"/>
      <c r="BL1197" s="39"/>
      <c r="BM1197" s="39"/>
      <c r="BN1197" s="39"/>
      <c r="BO1197" s="39"/>
      <c r="BP1197" s="39"/>
      <c r="BQ1197" s="39"/>
      <c r="BR1197" s="39"/>
      <c r="BS1197" s="39"/>
      <c r="BT1197" s="39"/>
      <c r="BU1197" s="39"/>
      <c r="BV1197" s="39"/>
      <c r="BW1197" s="39"/>
      <c r="BX1197" s="39"/>
      <c r="BY1197" s="39"/>
      <c r="BZ1197" s="39"/>
      <c r="CA1197" s="39"/>
      <c r="CB1197" s="39"/>
      <c r="CC1197" s="39"/>
      <c r="CD1197" s="39"/>
      <c r="CE1197" s="39"/>
      <c r="CF1197" s="39"/>
      <c r="CG1197" s="39"/>
      <c r="CH1197" s="39"/>
      <c r="CI1197" s="39"/>
      <c r="CJ1197" s="39"/>
      <c r="CK1197" s="39"/>
      <c r="CL1197" s="39"/>
      <c r="CM1197" s="39"/>
      <c r="CN1197" s="39"/>
      <c r="CO1197" s="39"/>
      <c r="CP1197" s="39"/>
      <c r="CQ1197" s="39"/>
      <c r="CR1197" s="39"/>
      <c r="CS1197" s="39"/>
      <c r="CT1197" s="39"/>
      <c r="CU1197" s="39"/>
      <c r="CV1197" s="39"/>
      <c r="CW1197" s="39"/>
      <c r="CX1197" s="39"/>
      <c r="CY1197" s="39"/>
      <c r="CZ1197" s="39"/>
      <c r="DA1197" s="39"/>
      <c r="DB1197" s="39"/>
      <c r="DC1197" s="39"/>
      <c r="DD1197" s="39"/>
      <c r="DE1197" s="39"/>
      <c r="DF1197" s="39"/>
      <c r="DG1197" s="39"/>
      <c r="DH1197" s="39"/>
      <c r="DI1197" s="39"/>
      <c r="DJ1197" s="39"/>
      <c r="DK1197" s="39"/>
      <c r="DL1197" s="39"/>
      <c r="DM1197" s="39"/>
      <c r="DN1197" s="39"/>
      <c r="DO1197" s="39"/>
      <c r="DP1197" s="39"/>
      <c r="DQ1197" s="39"/>
      <c r="DR1197" s="39"/>
      <c r="DS1197" s="39"/>
      <c r="DT1197" s="39"/>
      <c r="DU1197" s="39"/>
      <c r="DV1197" s="39"/>
      <c r="DW1197" s="39"/>
      <c r="DX1197" s="39"/>
      <c r="DY1197" s="39"/>
      <c r="DZ1197" s="39"/>
      <c r="EA1197" s="39"/>
      <c r="EB1197" s="39"/>
      <c r="EC1197" s="39"/>
      <c r="ED1197" s="39"/>
      <c r="EE1197" s="39"/>
      <c r="EF1197" s="39"/>
      <c r="EG1197" s="39"/>
      <c r="EH1197" s="39"/>
      <c r="EI1197" s="39"/>
      <c r="EJ1197" s="39"/>
      <c r="EK1197" s="39"/>
      <c r="EL1197" s="39"/>
      <c r="EM1197" s="39"/>
      <c r="EN1197" s="39"/>
      <c r="EO1197" s="39"/>
      <c r="EP1197" s="39"/>
      <c r="EQ1197" s="39"/>
      <c r="ER1197" s="39"/>
      <c r="ES1197" s="39"/>
      <c r="ET1197" s="39"/>
      <c r="EU1197" s="39"/>
      <c r="EV1197" s="39"/>
      <c r="EW1197" s="39"/>
      <c r="EX1197" s="39"/>
      <c r="EY1197" s="39"/>
      <c r="EZ1197" s="39"/>
      <c r="FA1197" s="39"/>
      <c r="FB1197" s="39"/>
      <c r="FC1197" s="39"/>
      <c r="FD1197" s="39"/>
      <c r="FE1197" s="39"/>
      <c r="FF1197" s="39"/>
      <c r="FG1197" s="39"/>
      <c r="FH1197" s="39"/>
      <c r="FI1197" s="39"/>
      <c r="FJ1197" s="39"/>
      <c r="FK1197" s="39"/>
      <c r="FL1197" s="39"/>
      <c r="FM1197" s="39"/>
      <c r="FN1197" s="39"/>
      <c r="FO1197" s="39"/>
      <c r="FP1197" s="39"/>
      <c r="FQ1197" s="39"/>
      <c r="FR1197" s="39"/>
      <c r="FS1197" s="39"/>
      <c r="FT1197" s="39"/>
      <c r="FU1197" s="39"/>
      <c r="FV1197" s="39"/>
      <c r="FW1197" s="39"/>
      <c r="FX1197" s="39"/>
      <c r="FY1197" s="39"/>
      <c r="FZ1197" s="39"/>
      <c r="GA1197" s="39"/>
      <c r="GB1197" s="39"/>
      <c r="GC1197" s="39"/>
      <c r="GD1197" s="39"/>
      <c r="GE1197" s="39"/>
      <c r="GF1197" s="39"/>
      <c r="GG1197" s="39"/>
      <c r="GH1197" s="39"/>
      <c r="GI1197" s="39"/>
      <c r="GJ1197" s="39"/>
      <c r="GK1197" s="39"/>
      <c r="GL1197" s="39"/>
      <c r="GM1197" s="39"/>
      <c r="GN1197" s="39"/>
      <c r="GO1197" s="39"/>
      <c r="GP1197" s="39"/>
      <c r="GQ1197" s="39"/>
      <c r="GR1197" s="39"/>
      <c r="GS1197" s="39"/>
      <c r="GT1197" s="39"/>
      <c r="GU1197" s="39"/>
      <c r="GV1197" s="39"/>
      <c r="GW1197" s="39"/>
      <c r="GX1197" s="39"/>
      <c r="GY1197" s="39"/>
      <c r="GZ1197" s="39"/>
      <c r="HA1197" s="39"/>
      <c r="HB1197" s="39"/>
      <c r="HC1197" s="39"/>
      <c r="HD1197" s="39"/>
      <c r="HE1197" s="39"/>
      <c r="HF1197" s="39"/>
      <c r="HG1197" s="39"/>
      <c r="HH1197" s="39"/>
      <c r="HI1197" s="39"/>
      <c r="HJ1197" s="39"/>
      <c r="HK1197" s="39"/>
      <c r="HL1197" s="39"/>
      <c r="HM1197" s="39"/>
      <c r="HN1197" s="39"/>
      <c r="HO1197" s="39"/>
      <c r="HP1197" s="39"/>
      <c r="HQ1197" s="39"/>
      <c r="HR1197" s="39"/>
      <c r="HS1197" s="39"/>
      <c r="HT1197" s="39"/>
      <c r="HU1197" s="39"/>
      <c r="HV1197" s="39"/>
      <c r="HW1197" s="39"/>
      <c r="HX1197" s="39"/>
      <c r="HY1197" s="39"/>
      <c r="HZ1197" s="39"/>
      <c r="IA1197" s="39"/>
      <c r="IB1197" s="44"/>
      <c r="IC1197" s="40"/>
      <c r="ID1197" s="40"/>
      <c r="IE1197" s="40"/>
      <c r="IF1197" s="40"/>
      <c r="IG1197" s="40"/>
      <c r="IH1197" s="40"/>
      <c r="II1197" s="40"/>
      <c r="IJ1197" s="40"/>
      <c r="IK1197" s="40"/>
      <c r="IL1197" s="40"/>
      <c r="IM1197" s="40"/>
      <c r="IN1197" s="40"/>
      <c r="IO1197" s="40"/>
      <c r="IP1197" s="40"/>
      <c r="IQ1197" s="40"/>
      <c r="IR1197" s="40"/>
      <c r="IS1197" s="40"/>
      <c r="IT1197" s="40"/>
      <c r="IU1197" s="40"/>
      <c r="IV1197" s="40"/>
    </row>
    <row r="1198" spans="2:256" s="33" customFormat="1" ht="78.75" x14ac:dyDescent="0.25">
      <c r="B1198" s="177"/>
      <c r="C1198" s="94">
        <v>562</v>
      </c>
      <c r="D1198" s="80" t="s">
        <v>3333</v>
      </c>
      <c r="E1198" s="42" t="s">
        <v>1757</v>
      </c>
      <c r="F1198" s="42" t="s">
        <v>1577</v>
      </c>
      <c r="G1198" s="36" t="s">
        <v>3971</v>
      </c>
      <c r="H1198" s="43" t="s">
        <v>3974</v>
      </c>
      <c r="I1198" s="145">
        <v>54000</v>
      </c>
      <c r="J1198" s="38"/>
      <c r="K1198" s="35" t="s">
        <v>3684</v>
      </c>
      <c r="L1198" s="39"/>
      <c r="M1198" s="39"/>
      <c r="N1198" s="39"/>
      <c r="O1198" s="39"/>
      <c r="P1198" s="39"/>
      <c r="Q1198" s="39"/>
      <c r="R1198" s="39"/>
      <c r="S1198" s="39"/>
      <c r="T1198" s="39"/>
      <c r="U1198" s="39"/>
      <c r="V1198" s="39"/>
      <c r="W1198" s="39"/>
      <c r="X1198" s="39"/>
      <c r="Y1198" s="39"/>
      <c r="Z1198" s="39"/>
      <c r="AA1198" s="39"/>
      <c r="AB1198" s="39"/>
      <c r="AC1198" s="39"/>
      <c r="AD1198" s="39"/>
      <c r="AE1198" s="39"/>
      <c r="AF1198" s="39"/>
      <c r="AG1198" s="39"/>
      <c r="AH1198" s="39"/>
      <c r="AI1198" s="39"/>
      <c r="AJ1198" s="39"/>
      <c r="AK1198" s="39"/>
      <c r="AL1198" s="39"/>
      <c r="AM1198" s="39"/>
      <c r="AN1198" s="39"/>
      <c r="AO1198" s="39"/>
      <c r="AP1198" s="39"/>
      <c r="AQ1198" s="39"/>
      <c r="AR1198" s="39"/>
      <c r="AS1198" s="39"/>
      <c r="AT1198" s="39"/>
      <c r="AU1198" s="39"/>
      <c r="AV1198" s="39"/>
      <c r="AW1198" s="39"/>
      <c r="AX1198" s="39"/>
      <c r="AY1198" s="39"/>
      <c r="AZ1198" s="39"/>
      <c r="BA1198" s="39"/>
      <c r="BB1198" s="39"/>
      <c r="BC1198" s="39"/>
      <c r="BD1198" s="39"/>
      <c r="BE1198" s="39"/>
      <c r="BF1198" s="39"/>
      <c r="BG1198" s="39"/>
      <c r="BH1198" s="39"/>
      <c r="BI1198" s="39"/>
      <c r="BJ1198" s="39"/>
      <c r="BK1198" s="39"/>
      <c r="BL1198" s="39"/>
      <c r="BM1198" s="39"/>
      <c r="BN1198" s="39"/>
      <c r="BO1198" s="39"/>
      <c r="BP1198" s="39"/>
      <c r="BQ1198" s="39"/>
      <c r="BR1198" s="39"/>
      <c r="BS1198" s="39"/>
      <c r="BT1198" s="39"/>
      <c r="BU1198" s="39"/>
      <c r="BV1198" s="39"/>
      <c r="BW1198" s="39"/>
      <c r="BX1198" s="39"/>
      <c r="BY1198" s="39"/>
      <c r="BZ1198" s="39"/>
      <c r="CA1198" s="39"/>
      <c r="CB1198" s="39"/>
      <c r="CC1198" s="39"/>
      <c r="CD1198" s="39"/>
      <c r="CE1198" s="39"/>
      <c r="CF1198" s="39"/>
      <c r="CG1198" s="39"/>
      <c r="CH1198" s="39"/>
      <c r="CI1198" s="39"/>
      <c r="CJ1198" s="39"/>
      <c r="CK1198" s="39"/>
      <c r="CL1198" s="39"/>
      <c r="CM1198" s="39"/>
      <c r="CN1198" s="39"/>
      <c r="CO1198" s="39"/>
      <c r="CP1198" s="39"/>
      <c r="CQ1198" s="39"/>
      <c r="CR1198" s="39"/>
      <c r="CS1198" s="39"/>
      <c r="CT1198" s="39"/>
      <c r="CU1198" s="39"/>
      <c r="CV1198" s="39"/>
      <c r="CW1198" s="39"/>
      <c r="CX1198" s="39"/>
      <c r="CY1198" s="39"/>
      <c r="CZ1198" s="39"/>
      <c r="DA1198" s="39"/>
      <c r="DB1198" s="39"/>
      <c r="DC1198" s="39"/>
      <c r="DD1198" s="39"/>
      <c r="DE1198" s="39"/>
      <c r="DF1198" s="39"/>
      <c r="DG1198" s="39"/>
      <c r="DH1198" s="39"/>
      <c r="DI1198" s="39"/>
      <c r="DJ1198" s="39"/>
      <c r="DK1198" s="39"/>
      <c r="DL1198" s="39"/>
      <c r="DM1198" s="39"/>
      <c r="DN1198" s="39"/>
      <c r="DO1198" s="39"/>
      <c r="DP1198" s="39"/>
      <c r="DQ1198" s="39"/>
      <c r="DR1198" s="39"/>
      <c r="DS1198" s="39"/>
      <c r="DT1198" s="39"/>
      <c r="DU1198" s="39"/>
      <c r="DV1198" s="39"/>
      <c r="DW1198" s="39"/>
      <c r="DX1198" s="39"/>
      <c r="DY1198" s="39"/>
      <c r="DZ1198" s="39"/>
      <c r="EA1198" s="39"/>
      <c r="EB1198" s="39"/>
      <c r="EC1198" s="39"/>
      <c r="ED1198" s="39"/>
      <c r="EE1198" s="39"/>
      <c r="EF1198" s="39"/>
      <c r="EG1198" s="39"/>
      <c r="EH1198" s="39"/>
      <c r="EI1198" s="39"/>
      <c r="EJ1198" s="39"/>
      <c r="EK1198" s="39"/>
      <c r="EL1198" s="39"/>
      <c r="EM1198" s="39"/>
      <c r="EN1198" s="39"/>
      <c r="EO1198" s="39"/>
      <c r="EP1198" s="39"/>
      <c r="EQ1198" s="39"/>
      <c r="ER1198" s="39"/>
      <c r="ES1198" s="39"/>
      <c r="ET1198" s="39"/>
      <c r="EU1198" s="39"/>
      <c r="EV1198" s="39"/>
      <c r="EW1198" s="39"/>
      <c r="EX1198" s="39"/>
      <c r="EY1198" s="39"/>
      <c r="EZ1198" s="39"/>
      <c r="FA1198" s="39"/>
      <c r="FB1198" s="39"/>
      <c r="FC1198" s="39"/>
      <c r="FD1198" s="39"/>
      <c r="FE1198" s="39"/>
      <c r="FF1198" s="39"/>
      <c r="FG1198" s="39"/>
      <c r="FH1198" s="39"/>
      <c r="FI1198" s="39"/>
      <c r="FJ1198" s="39"/>
      <c r="FK1198" s="39"/>
      <c r="FL1198" s="39"/>
      <c r="FM1198" s="39"/>
      <c r="FN1198" s="39"/>
      <c r="FO1198" s="39"/>
      <c r="FP1198" s="39"/>
      <c r="FQ1198" s="39"/>
      <c r="FR1198" s="39"/>
      <c r="FS1198" s="39"/>
      <c r="FT1198" s="39"/>
      <c r="FU1198" s="39"/>
      <c r="FV1198" s="39"/>
      <c r="FW1198" s="39"/>
      <c r="FX1198" s="39"/>
      <c r="FY1198" s="39"/>
      <c r="FZ1198" s="39"/>
      <c r="GA1198" s="39"/>
      <c r="GB1198" s="39"/>
      <c r="GC1198" s="39"/>
      <c r="GD1198" s="39"/>
      <c r="GE1198" s="39"/>
      <c r="GF1198" s="39"/>
      <c r="GG1198" s="39"/>
      <c r="GH1198" s="39"/>
      <c r="GI1198" s="39"/>
      <c r="GJ1198" s="39"/>
      <c r="GK1198" s="39"/>
      <c r="GL1198" s="39"/>
      <c r="GM1198" s="39"/>
      <c r="GN1198" s="39"/>
      <c r="GO1198" s="39"/>
      <c r="GP1198" s="39"/>
      <c r="GQ1198" s="39"/>
      <c r="GR1198" s="39"/>
      <c r="GS1198" s="39"/>
      <c r="GT1198" s="39"/>
      <c r="GU1198" s="39"/>
      <c r="GV1198" s="39"/>
      <c r="GW1198" s="39"/>
      <c r="GX1198" s="39"/>
      <c r="GY1198" s="39"/>
      <c r="GZ1198" s="39"/>
      <c r="HA1198" s="39"/>
      <c r="HB1198" s="39"/>
      <c r="HC1198" s="39"/>
      <c r="HD1198" s="39"/>
      <c r="HE1198" s="39"/>
      <c r="HF1198" s="39"/>
      <c r="HG1198" s="39"/>
      <c r="HH1198" s="39"/>
      <c r="HI1198" s="39"/>
      <c r="HJ1198" s="39"/>
      <c r="HK1198" s="39"/>
      <c r="HL1198" s="39"/>
      <c r="HM1198" s="39"/>
      <c r="HN1198" s="39"/>
      <c r="HO1198" s="39"/>
      <c r="HP1198" s="39"/>
      <c r="HQ1198" s="39"/>
      <c r="HR1198" s="39"/>
      <c r="HS1198" s="39"/>
      <c r="HT1198" s="39"/>
      <c r="HU1198" s="39"/>
      <c r="HV1198" s="39"/>
      <c r="HW1198" s="39"/>
      <c r="HX1198" s="39"/>
      <c r="HY1198" s="39"/>
      <c r="HZ1198" s="39"/>
      <c r="IA1198" s="39"/>
      <c r="IB1198" s="44"/>
      <c r="IC1198" s="40"/>
      <c r="ID1198" s="40"/>
      <c r="IE1198" s="40"/>
      <c r="IF1198" s="40"/>
      <c r="IG1198" s="40"/>
      <c r="IH1198" s="40"/>
      <c r="II1198" s="40"/>
      <c r="IJ1198" s="40"/>
      <c r="IK1198" s="40"/>
      <c r="IL1198" s="40"/>
      <c r="IM1198" s="40"/>
      <c r="IN1198" s="40"/>
      <c r="IO1198" s="40"/>
      <c r="IP1198" s="40"/>
      <c r="IQ1198" s="40"/>
      <c r="IR1198" s="40"/>
      <c r="IS1198" s="40"/>
      <c r="IT1198" s="40"/>
      <c r="IU1198" s="40"/>
      <c r="IV1198" s="40"/>
    </row>
    <row r="1199" spans="2:256" s="33" customFormat="1" ht="47.25" x14ac:dyDescent="0.25">
      <c r="B1199" s="177"/>
      <c r="C1199" s="94">
        <v>563</v>
      </c>
      <c r="D1199" s="80" t="s">
        <v>3268</v>
      </c>
      <c r="E1199" s="42" t="s">
        <v>1757</v>
      </c>
      <c r="F1199" s="45" t="s">
        <v>1578</v>
      </c>
      <c r="G1199" s="80" t="s">
        <v>3930</v>
      </c>
      <c r="H1199" s="80" t="s">
        <v>4129</v>
      </c>
      <c r="I1199" s="145">
        <v>39550</v>
      </c>
      <c r="J1199" s="38"/>
      <c r="K1199" s="35" t="s">
        <v>3685</v>
      </c>
      <c r="L1199" s="39"/>
      <c r="M1199" s="39"/>
      <c r="N1199" s="39"/>
      <c r="O1199" s="39"/>
      <c r="P1199" s="39"/>
      <c r="Q1199" s="39"/>
      <c r="R1199" s="39"/>
      <c r="S1199" s="39"/>
      <c r="T1199" s="39"/>
      <c r="U1199" s="39"/>
      <c r="V1199" s="39"/>
      <c r="W1199" s="39"/>
      <c r="X1199" s="39"/>
      <c r="Y1199" s="39"/>
      <c r="Z1199" s="39"/>
      <c r="AA1199" s="39"/>
      <c r="AB1199" s="39"/>
      <c r="AC1199" s="39"/>
      <c r="AD1199" s="39"/>
      <c r="AE1199" s="39"/>
      <c r="AF1199" s="39"/>
      <c r="AG1199" s="39"/>
      <c r="AH1199" s="39"/>
      <c r="AI1199" s="39"/>
      <c r="AJ1199" s="39"/>
      <c r="AK1199" s="39"/>
      <c r="AL1199" s="39"/>
      <c r="AM1199" s="39"/>
      <c r="AN1199" s="39"/>
      <c r="AO1199" s="39"/>
      <c r="AP1199" s="39"/>
      <c r="AQ1199" s="39"/>
      <c r="AR1199" s="39"/>
      <c r="AS1199" s="39"/>
      <c r="AT1199" s="39"/>
      <c r="AU1199" s="39"/>
      <c r="AV1199" s="39"/>
      <c r="AW1199" s="39"/>
      <c r="AX1199" s="39"/>
      <c r="AY1199" s="39"/>
      <c r="AZ1199" s="39"/>
      <c r="BA1199" s="39"/>
      <c r="BB1199" s="39"/>
      <c r="BC1199" s="39"/>
      <c r="BD1199" s="39"/>
      <c r="BE1199" s="39"/>
      <c r="BF1199" s="39"/>
      <c r="BG1199" s="39"/>
      <c r="BH1199" s="39"/>
      <c r="BI1199" s="39"/>
      <c r="BJ1199" s="39"/>
      <c r="BK1199" s="39"/>
      <c r="BL1199" s="39"/>
      <c r="BM1199" s="39"/>
      <c r="BN1199" s="39"/>
      <c r="BO1199" s="39"/>
      <c r="BP1199" s="39"/>
      <c r="BQ1199" s="39"/>
      <c r="BR1199" s="39"/>
      <c r="BS1199" s="39"/>
      <c r="BT1199" s="39"/>
      <c r="BU1199" s="39"/>
      <c r="BV1199" s="39"/>
      <c r="BW1199" s="39"/>
      <c r="BX1199" s="39"/>
      <c r="BY1199" s="39"/>
      <c r="BZ1199" s="39"/>
      <c r="CA1199" s="39"/>
      <c r="CB1199" s="39"/>
      <c r="CC1199" s="39"/>
      <c r="CD1199" s="39"/>
      <c r="CE1199" s="39"/>
      <c r="CF1199" s="39"/>
      <c r="CG1199" s="39"/>
      <c r="CH1199" s="39"/>
      <c r="CI1199" s="39"/>
      <c r="CJ1199" s="39"/>
      <c r="CK1199" s="39"/>
      <c r="CL1199" s="39"/>
      <c r="CM1199" s="39"/>
      <c r="CN1199" s="39"/>
      <c r="CO1199" s="39"/>
      <c r="CP1199" s="39"/>
      <c r="CQ1199" s="39"/>
      <c r="CR1199" s="39"/>
      <c r="CS1199" s="39"/>
      <c r="CT1199" s="39"/>
      <c r="CU1199" s="39"/>
      <c r="CV1199" s="39"/>
      <c r="CW1199" s="39"/>
      <c r="CX1199" s="39"/>
      <c r="CY1199" s="39"/>
      <c r="CZ1199" s="39"/>
      <c r="DA1199" s="39"/>
      <c r="DB1199" s="39"/>
      <c r="DC1199" s="39"/>
      <c r="DD1199" s="39"/>
      <c r="DE1199" s="39"/>
      <c r="DF1199" s="39"/>
      <c r="DG1199" s="39"/>
      <c r="DH1199" s="39"/>
      <c r="DI1199" s="39"/>
      <c r="DJ1199" s="39"/>
      <c r="DK1199" s="39"/>
      <c r="DL1199" s="39"/>
      <c r="DM1199" s="39"/>
      <c r="DN1199" s="39"/>
      <c r="DO1199" s="39"/>
      <c r="DP1199" s="39"/>
      <c r="DQ1199" s="39"/>
      <c r="DR1199" s="39"/>
      <c r="DS1199" s="39"/>
      <c r="DT1199" s="39"/>
      <c r="DU1199" s="39"/>
      <c r="DV1199" s="39"/>
      <c r="DW1199" s="39"/>
      <c r="DX1199" s="39"/>
      <c r="DY1199" s="39"/>
      <c r="DZ1199" s="39"/>
      <c r="EA1199" s="39"/>
      <c r="EB1199" s="39"/>
      <c r="EC1199" s="39"/>
      <c r="ED1199" s="39"/>
      <c r="EE1199" s="39"/>
      <c r="EF1199" s="39"/>
      <c r="EG1199" s="39"/>
      <c r="EH1199" s="39"/>
      <c r="EI1199" s="39"/>
      <c r="EJ1199" s="39"/>
      <c r="EK1199" s="39"/>
      <c r="EL1199" s="39"/>
      <c r="EM1199" s="39"/>
      <c r="EN1199" s="39"/>
      <c r="EO1199" s="39"/>
      <c r="EP1199" s="39"/>
      <c r="EQ1199" s="39"/>
      <c r="ER1199" s="39"/>
      <c r="ES1199" s="39"/>
      <c r="ET1199" s="39"/>
      <c r="EU1199" s="39"/>
      <c r="EV1199" s="39"/>
      <c r="EW1199" s="39"/>
      <c r="EX1199" s="39"/>
      <c r="EY1199" s="39"/>
      <c r="EZ1199" s="39"/>
      <c r="FA1199" s="39"/>
      <c r="FB1199" s="39"/>
      <c r="FC1199" s="39"/>
      <c r="FD1199" s="39"/>
      <c r="FE1199" s="39"/>
      <c r="FF1199" s="39"/>
      <c r="FG1199" s="39"/>
      <c r="FH1199" s="39"/>
      <c r="FI1199" s="39"/>
      <c r="FJ1199" s="39"/>
      <c r="FK1199" s="39"/>
      <c r="FL1199" s="39"/>
      <c r="FM1199" s="39"/>
      <c r="FN1199" s="39"/>
      <c r="FO1199" s="39"/>
      <c r="FP1199" s="39"/>
      <c r="FQ1199" s="39"/>
      <c r="FR1199" s="39"/>
      <c r="FS1199" s="39"/>
      <c r="FT1199" s="39"/>
      <c r="FU1199" s="39"/>
      <c r="FV1199" s="39"/>
      <c r="FW1199" s="39"/>
      <c r="FX1199" s="39"/>
      <c r="FY1199" s="39"/>
      <c r="FZ1199" s="39"/>
      <c r="GA1199" s="39"/>
      <c r="GB1199" s="39"/>
      <c r="GC1199" s="39"/>
      <c r="GD1199" s="39"/>
      <c r="GE1199" s="39"/>
      <c r="GF1199" s="39"/>
      <c r="GG1199" s="39"/>
      <c r="GH1199" s="39"/>
      <c r="GI1199" s="39"/>
      <c r="GJ1199" s="39"/>
      <c r="GK1199" s="39"/>
      <c r="GL1199" s="39"/>
      <c r="GM1199" s="39"/>
      <c r="GN1199" s="39"/>
      <c r="GO1199" s="39"/>
      <c r="GP1199" s="39"/>
      <c r="GQ1199" s="39"/>
      <c r="GR1199" s="39"/>
      <c r="GS1199" s="39"/>
      <c r="GT1199" s="39"/>
      <c r="GU1199" s="39"/>
      <c r="GV1199" s="39"/>
      <c r="GW1199" s="39"/>
      <c r="GX1199" s="39"/>
      <c r="GY1199" s="39"/>
      <c r="GZ1199" s="39"/>
      <c r="HA1199" s="39"/>
      <c r="HB1199" s="39"/>
      <c r="HC1199" s="39"/>
      <c r="HD1199" s="39"/>
      <c r="HE1199" s="39"/>
      <c r="HF1199" s="39"/>
      <c r="HG1199" s="39"/>
      <c r="HH1199" s="39"/>
      <c r="HI1199" s="39"/>
      <c r="HJ1199" s="39"/>
      <c r="HK1199" s="39"/>
      <c r="HL1199" s="39"/>
      <c r="HM1199" s="39"/>
      <c r="HN1199" s="39"/>
      <c r="HO1199" s="39"/>
      <c r="HP1199" s="39"/>
      <c r="HQ1199" s="39"/>
      <c r="HR1199" s="39"/>
      <c r="HS1199" s="39"/>
      <c r="HT1199" s="39"/>
      <c r="HU1199" s="39"/>
      <c r="HV1199" s="39"/>
      <c r="HW1199" s="39"/>
      <c r="HX1199" s="39"/>
      <c r="HY1199" s="39"/>
      <c r="HZ1199" s="39"/>
      <c r="IA1199" s="39"/>
      <c r="IB1199" s="44"/>
      <c r="IC1199" s="40"/>
      <c r="ID1199" s="40"/>
      <c r="IE1199" s="40"/>
      <c r="IF1199" s="40"/>
      <c r="IG1199" s="40"/>
      <c r="IH1199" s="40"/>
      <c r="II1199" s="40"/>
      <c r="IJ1199" s="40"/>
      <c r="IK1199" s="40"/>
      <c r="IL1199" s="40"/>
      <c r="IM1199" s="40"/>
      <c r="IN1199" s="40"/>
      <c r="IO1199" s="40"/>
      <c r="IP1199" s="40"/>
      <c r="IQ1199" s="40"/>
      <c r="IR1199" s="40"/>
      <c r="IS1199" s="40"/>
      <c r="IT1199" s="40"/>
      <c r="IU1199" s="40"/>
      <c r="IV1199" s="40"/>
    </row>
    <row r="1200" spans="2:256" s="33" customFormat="1" ht="31.5" x14ac:dyDescent="0.25">
      <c r="B1200" s="177"/>
      <c r="C1200" s="94">
        <v>564</v>
      </c>
      <c r="D1200" s="80" t="s">
        <v>3334</v>
      </c>
      <c r="E1200" s="42" t="s">
        <v>1757</v>
      </c>
      <c r="F1200" s="45" t="s">
        <v>1579</v>
      </c>
      <c r="G1200" s="80" t="s">
        <v>3959</v>
      </c>
      <c r="H1200" s="112" t="s">
        <v>3960</v>
      </c>
      <c r="I1200" s="145">
        <v>488000</v>
      </c>
      <c r="J1200" s="38"/>
      <c r="K1200" s="35" t="s">
        <v>3686</v>
      </c>
      <c r="L1200" s="39"/>
      <c r="M1200" s="39"/>
      <c r="N1200" s="39"/>
      <c r="O1200" s="39"/>
      <c r="P1200" s="39"/>
      <c r="Q1200" s="39"/>
      <c r="R1200" s="39"/>
      <c r="S1200" s="39"/>
      <c r="T1200" s="39"/>
      <c r="U1200" s="39"/>
      <c r="V1200" s="39"/>
      <c r="W1200" s="39"/>
      <c r="X1200" s="39"/>
      <c r="Y1200" s="39"/>
      <c r="Z1200" s="39"/>
      <c r="AA1200" s="39"/>
      <c r="AB1200" s="39"/>
      <c r="AC1200" s="39"/>
      <c r="AD1200" s="39"/>
      <c r="AE1200" s="39"/>
      <c r="AF1200" s="39"/>
      <c r="AG1200" s="39"/>
      <c r="AH1200" s="39"/>
      <c r="AI1200" s="39"/>
      <c r="AJ1200" s="39"/>
      <c r="AK1200" s="39"/>
      <c r="AL1200" s="39"/>
      <c r="AM1200" s="39"/>
      <c r="AN1200" s="39"/>
      <c r="AO1200" s="39"/>
      <c r="AP1200" s="39"/>
      <c r="AQ1200" s="39"/>
      <c r="AR1200" s="39"/>
      <c r="AS1200" s="39"/>
      <c r="AT1200" s="39"/>
      <c r="AU1200" s="39"/>
      <c r="AV1200" s="39"/>
      <c r="AW1200" s="39"/>
      <c r="AX1200" s="39"/>
      <c r="AY1200" s="39"/>
      <c r="AZ1200" s="39"/>
      <c r="BA1200" s="39"/>
      <c r="BB1200" s="39"/>
      <c r="BC1200" s="39"/>
      <c r="BD1200" s="39"/>
      <c r="BE1200" s="39"/>
      <c r="BF1200" s="39"/>
      <c r="BG1200" s="39"/>
      <c r="BH1200" s="39"/>
      <c r="BI1200" s="39"/>
      <c r="BJ1200" s="39"/>
      <c r="BK1200" s="39"/>
      <c r="BL1200" s="39"/>
      <c r="BM1200" s="39"/>
      <c r="BN1200" s="39"/>
      <c r="BO1200" s="39"/>
      <c r="BP1200" s="39"/>
      <c r="BQ1200" s="39"/>
      <c r="BR1200" s="39"/>
      <c r="BS1200" s="39"/>
      <c r="BT1200" s="39"/>
      <c r="BU1200" s="39"/>
      <c r="BV1200" s="39"/>
      <c r="BW1200" s="39"/>
      <c r="BX1200" s="39"/>
      <c r="BY1200" s="39"/>
      <c r="BZ1200" s="39"/>
      <c r="CA1200" s="39"/>
      <c r="CB1200" s="39"/>
      <c r="CC1200" s="39"/>
      <c r="CD1200" s="39"/>
      <c r="CE1200" s="39"/>
      <c r="CF1200" s="39"/>
      <c r="CG1200" s="39"/>
      <c r="CH1200" s="39"/>
      <c r="CI1200" s="39"/>
      <c r="CJ1200" s="39"/>
      <c r="CK1200" s="39"/>
      <c r="CL1200" s="39"/>
      <c r="CM1200" s="39"/>
      <c r="CN1200" s="39"/>
      <c r="CO1200" s="39"/>
      <c r="CP1200" s="39"/>
      <c r="CQ1200" s="39"/>
      <c r="CR1200" s="39"/>
      <c r="CS1200" s="39"/>
      <c r="CT1200" s="39"/>
      <c r="CU1200" s="39"/>
      <c r="CV1200" s="39"/>
      <c r="CW1200" s="39"/>
      <c r="CX1200" s="39"/>
      <c r="CY1200" s="39"/>
      <c r="CZ1200" s="39"/>
      <c r="DA1200" s="39"/>
      <c r="DB1200" s="39"/>
      <c r="DC1200" s="39"/>
      <c r="DD1200" s="39"/>
      <c r="DE1200" s="39"/>
      <c r="DF1200" s="39"/>
      <c r="DG1200" s="39"/>
      <c r="DH1200" s="39"/>
      <c r="DI1200" s="39"/>
      <c r="DJ1200" s="39"/>
      <c r="DK1200" s="39"/>
      <c r="DL1200" s="39"/>
      <c r="DM1200" s="39"/>
      <c r="DN1200" s="39"/>
      <c r="DO1200" s="39"/>
      <c r="DP1200" s="39"/>
      <c r="DQ1200" s="39"/>
      <c r="DR1200" s="39"/>
      <c r="DS1200" s="39"/>
      <c r="DT1200" s="39"/>
      <c r="DU1200" s="39"/>
      <c r="DV1200" s="39"/>
      <c r="DW1200" s="39"/>
      <c r="DX1200" s="39"/>
      <c r="DY1200" s="39"/>
      <c r="DZ1200" s="39"/>
      <c r="EA1200" s="39"/>
      <c r="EB1200" s="39"/>
      <c r="EC1200" s="39"/>
      <c r="ED1200" s="39"/>
      <c r="EE1200" s="39"/>
      <c r="EF1200" s="39"/>
      <c r="EG1200" s="39"/>
      <c r="EH1200" s="39"/>
      <c r="EI1200" s="39"/>
      <c r="EJ1200" s="39"/>
      <c r="EK1200" s="39"/>
      <c r="EL1200" s="39"/>
      <c r="EM1200" s="39"/>
      <c r="EN1200" s="39"/>
      <c r="EO1200" s="39"/>
      <c r="EP1200" s="39"/>
      <c r="EQ1200" s="39"/>
      <c r="ER1200" s="39"/>
      <c r="ES1200" s="39"/>
      <c r="ET1200" s="39"/>
      <c r="EU1200" s="39"/>
      <c r="EV1200" s="39"/>
      <c r="EW1200" s="39"/>
      <c r="EX1200" s="39"/>
      <c r="EY1200" s="39"/>
      <c r="EZ1200" s="39"/>
      <c r="FA1200" s="39"/>
      <c r="FB1200" s="39"/>
      <c r="FC1200" s="39"/>
      <c r="FD1200" s="39"/>
      <c r="FE1200" s="39"/>
      <c r="FF1200" s="39"/>
      <c r="FG1200" s="39"/>
      <c r="FH1200" s="39"/>
      <c r="FI1200" s="39"/>
      <c r="FJ1200" s="39"/>
      <c r="FK1200" s="39"/>
      <c r="FL1200" s="39"/>
      <c r="FM1200" s="39"/>
      <c r="FN1200" s="39"/>
      <c r="FO1200" s="39"/>
      <c r="FP1200" s="39"/>
      <c r="FQ1200" s="39"/>
      <c r="FR1200" s="39"/>
      <c r="FS1200" s="39"/>
      <c r="FT1200" s="39"/>
      <c r="FU1200" s="39"/>
      <c r="FV1200" s="39"/>
      <c r="FW1200" s="39"/>
      <c r="FX1200" s="39"/>
      <c r="FY1200" s="39"/>
      <c r="FZ1200" s="39"/>
      <c r="GA1200" s="39"/>
      <c r="GB1200" s="39"/>
      <c r="GC1200" s="39"/>
      <c r="GD1200" s="39"/>
      <c r="GE1200" s="39"/>
      <c r="GF1200" s="39"/>
      <c r="GG1200" s="39"/>
      <c r="GH1200" s="39"/>
      <c r="GI1200" s="39"/>
      <c r="GJ1200" s="39"/>
      <c r="GK1200" s="39"/>
      <c r="GL1200" s="39"/>
      <c r="GM1200" s="39"/>
      <c r="GN1200" s="39"/>
      <c r="GO1200" s="39"/>
      <c r="GP1200" s="39"/>
      <c r="GQ1200" s="39"/>
      <c r="GR1200" s="39"/>
      <c r="GS1200" s="39"/>
      <c r="GT1200" s="39"/>
      <c r="GU1200" s="39"/>
      <c r="GV1200" s="39"/>
      <c r="GW1200" s="39"/>
      <c r="GX1200" s="39"/>
      <c r="GY1200" s="39"/>
      <c r="GZ1200" s="39"/>
      <c r="HA1200" s="39"/>
      <c r="HB1200" s="39"/>
      <c r="HC1200" s="39"/>
      <c r="HD1200" s="39"/>
      <c r="HE1200" s="39"/>
      <c r="HF1200" s="39"/>
      <c r="HG1200" s="39"/>
      <c r="HH1200" s="39"/>
      <c r="HI1200" s="39"/>
      <c r="HJ1200" s="39"/>
      <c r="HK1200" s="39"/>
      <c r="HL1200" s="39"/>
      <c r="HM1200" s="39"/>
      <c r="HN1200" s="39"/>
      <c r="HO1200" s="39"/>
      <c r="HP1200" s="39"/>
      <c r="HQ1200" s="39"/>
      <c r="HR1200" s="39"/>
      <c r="HS1200" s="39"/>
      <c r="HT1200" s="39"/>
      <c r="HU1200" s="39"/>
      <c r="HV1200" s="39"/>
      <c r="HW1200" s="39"/>
      <c r="HX1200" s="39"/>
      <c r="HY1200" s="39"/>
      <c r="HZ1200" s="39"/>
      <c r="IA1200" s="39"/>
      <c r="IB1200" s="44"/>
      <c r="IC1200" s="40"/>
      <c r="ID1200" s="40"/>
      <c r="IE1200" s="40"/>
      <c r="IF1200" s="40"/>
      <c r="IG1200" s="40"/>
      <c r="IH1200" s="40"/>
      <c r="II1200" s="40"/>
      <c r="IJ1200" s="40"/>
      <c r="IK1200" s="40"/>
      <c r="IL1200" s="40"/>
      <c r="IM1200" s="40"/>
      <c r="IN1200" s="40"/>
      <c r="IO1200" s="40"/>
      <c r="IP1200" s="40"/>
      <c r="IQ1200" s="40"/>
      <c r="IR1200" s="40"/>
      <c r="IS1200" s="40"/>
      <c r="IT1200" s="40"/>
      <c r="IU1200" s="40"/>
      <c r="IV1200" s="40"/>
    </row>
    <row r="1201" spans="2:256" s="33" customFormat="1" ht="31.5" x14ac:dyDescent="0.25">
      <c r="B1201" s="177"/>
      <c r="C1201" s="94">
        <v>565</v>
      </c>
      <c r="D1201" s="80" t="s">
        <v>3335</v>
      </c>
      <c r="E1201" s="42" t="s">
        <v>1757</v>
      </c>
      <c r="F1201" s="45" t="s">
        <v>1580</v>
      </c>
      <c r="G1201" s="80" t="s">
        <v>4130</v>
      </c>
      <c r="H1201" s="112" t="s">
        <v>4131</v>
      </c>
      <c r="I1201" s="145">
        <v>78000</v>
      </c>
      <c r="J1201" s="38"/>
      <c r="K1201" s="35" t="s">
        <v>3687</v>
      </c>
      <c r="L1201" s="39"/>
      <c r="M1201" s="39"/>
      <c r="N1201" s="39"/>
      <c r="O1201" s="39"/>
      <c r="P1201" s="39"/>
      <c r="Q1201" s="39"/>
      <c r="R1201" s="39"/>
      <c r="S1201" s="39"/>
      <c r="T1201" s="39"/>
      <c r="U1201" s="39"/>
      <c r="V1201" s="39"/>
      <c r="W1201" s="39"/>
      <c r="X1201" s="39"/>
      <c r="Y1201" s="39"/>
      <c r="Z1201" s="39"/>
      <c r="AA1201" s="39"/>
      <c r="AB1201" s="39"/>
      <c r="AC1201" s="39"/>
      <c r="AD1201" s="39"/>
      <c r="AE1201" s="39"/>
      <c r="AF1201" s="39"/>
      <c r="AG1201" s="39"/>
      <c r="AH1201" s="39"/>
      <c r="AI1201" s="39"/>
      <c r="AJ1201" s="39"/>
      <c r="AK1201" s="39"/>
      <c r="AL1201" s="39"/>
      <c r="AM1201" s="39"/>
      <c r="AN1201" s="39"/>
      <c r="AO1201" s="39"/>
      <c r="AP1201" s="39"/>
      <c r="AQ1201" s="39"/>
      <c r="AR1201" s="39"/>
      <c r="AS1201" s="39"/>
      <c r="AT1201" s="39"/>
      <c r="AU1201" s="39"/>
      <c r="AV1201" s="39"/>
      <c r="AW1201" s="39"/>
      <c r="AX1201" s="39"/>
      <c r="AY1201" s="39"/>
      <c r="AZ1201" s="39"/>
      <c r="BA1201" s="39"/>
      <c r="BB1201" s="39"/>
      <c r="BC1201" s="39"/>
      <c r="BD1201" s="39"/>
      <c r="BE1201" s="39"/>
      <c r="BF1201" s="39"/>
      <c r="BG1201" s="39"/>
      <c r="BH1201" s="39"/>
      <c r="BI1201" s="39"/>
      <c r="BJ1201" s="39"/>
      <c r="BK1201" s="39"/>
      <c r="BL1201" s="39"/>
      <c r="BM1201" s="39"/>
      <c r="BN1201" s="39"/>
      <c r="BO1201" s="39"/>
      <c r="BP1201" s="39"/>
      <c r="BQ1201" s="39"/>
      <c r="BR1201" s="39"/>
      <c r="BS1201" s="39"/>
      <c r="BT1201" s="39"/>
      <c r="BU1201" s="39"/>
      <c r="BV1201" s="39"/>
      <c r="BW1201" s="39"/>
      <c r="BX1201" s="39"/>
      <c r="BY1201" s="39"/>
      <c r="BZ1201" s="39"/>
      <c r="CA1201" s="39"/>
      <c r="CB1201" s="39"/>
      <c r="CC1201" s="39"/>
      <c r="CD1201" s="39"/>
      <c r="CE1201" s="39"/>
      <c r="CF1201" s="39"/>
      <c r="CG1201" s="39"/>
      <c r="CH1201" s="39"/>
      <c r="CI1201" s="39"/>
      <c r="CJ1201" s="39"/>
      <c r="CK1201" s="39"/>
      <c r="CL1201" s="39"/>
      <c r="CM1201" s="39"/>
      <c r="CN1201" s="39"/>
      <c r="CO1201" s="39"/>
      <c r="CP1201" s="39"/>
      <c r="CQ1201" s="39"/>
      <c r="CR1201" s="39"/>
      <c r="CS1201" s="39"/>
      <c r="CT1201" s="39"/>
      <c r="CU1201" s="39"/>
      <c r="CV1201" s="39"/>
      <c r="CW1201" s="39"/>
      <c r="CX1201" s="39"/>
      <c r="CY1201" s="39"/>
      <c r="CZ1201" s="39"/>
      <c r="DA1201" s="39"/>
      <c r="DB1201" s="39"/>
      <c r="DC1201" s="39"/>
      <c r="DD1201" s="39"/>
      <c r="DE1201" s="39"/>
      <c r="DF1201" s="39"/>
      <c r="DG1201" s="39"/>
      <c r="DH1201" s="39"/>
      <c r="DI1201" s="39"/>
      <c r="DJ1201" s="39"/>
      <c r="DK1201" s="39"/>
      <c r="DL1201" s="39"/>
      <c r="DM1201" s="39"/>
      <c r="DN1201" s="39"/>
      <c r="DO1201" s="39"/>
      <c r="DP1201" s="39"/>
      <c r="DQ1201" s="39"/>
      <c r="DR1201" s="39"/>
      <c r="DS1201" s="39"/>
      <c r="DT1201" s="39"/>
      <c r="DU1201" s="39"/>
      <c r="DV1201" s="39"/>
      <c r="DW1201" s="39"/>
      <c r="DX1201" s="39"/>
      <c r="DY1201" s="39"/>
      <c r="DZ1201" s="39"/>
      <c r="EA1201" s="39"/>
      <c r="EB1201" s="39"/>
      <c r="EC1201" s="39"/>
      <c r="ED1201" s="39"/>
      <c r="EE1201" s="39"/>
      <c r="EF1201" s="39"/>
      <c r="EG1201" s="39"/>
      <c r="EH1201" s="39"/>
      <c r="EI1201" s="39"/>
      <c r="EJ1201" s="39"/>
      <c r="EK1201" s="39"/>
      <c r="EL1201" s="39"/>
      <c r="EM1201" s="39"/>
      <c r="EN1201" s="39"/>
      <c r="EO1201" s="39"/>
      <c r="EP1201" s="39"/>
      <c r="EQ1201" s="39"/>
      <c r="ER1201" s="39"/>
      <c r="ES1201" s="39"/>
      <c r="ET1201" s="39"/>
      <c r="EU1201" s="39"/>
      <c r="EV1201" s="39"/>
      <c r="EW1201" s="39"/>
      <c r="EX1201" s="39"/>
      <c r="EY1201" s="39"/>
      <c r="EZ1201" s="39"/>
      <c r="FA1201" s="39"/>
      <c r="FB1201" s="39"/>
      <c r="FC1201" s="39"/>
      <c r="FD1201" s="39"/>
      <c r="FE1201" s="39"/>
      <c r="FF1201" s="39"/>
      <c r="FG1201" s="39"/>
      <c r="FH1201" s="39"/>
      <c r="FI1201" s="39"/>
      <c r="FJ1201" s="39"/>
      <c r="FK1201" s="39"/>
      <c r="FL1201" s="39"/>
      <c r="FM1201" s="39"/>
      <c r="FN1201" s="39"/>
      <c r="FO1201" s="39"/>
      <c r="FP1201" s="39"/>
      <c r="FQ1201" s="39"/>
      <c r="FR1201" s="39"/>
      <c r="FS1201" s="39"/>
      <c r="FT1201" s="39"/>
      <c r="FU1201" s="39"/>
      <c r="FV1201" s="39"/>
      <c r="FW1201" s="39"/>
      <c r="FX1201" s="39"/>
      <c r="FY1201" s="39"/>
      <c r="FZ1201" s="39"/>
      <c r="GA1201" s="39"/>
      <c r="GB1201" s="39"/>
      <c r="GC1201" s="39"/>
      <c r="GD1201" s="39"/>
      <c r="GE1201" s="39"/>
      <c r="GF1201" s="39"/>
      <c r="GG1201" s="39"/>
      <c r="GH1201" s="39"/>
      <c r="GI1201" s="39"/>
      <c r="GJ1201" s="39"/>
      <c r="GK1201" s="39"/>
      <c r="GL1201" s="39"/>
      <c r="GM1201" s="39"/>
      <c r="GN1201" s="39"/>
      <c r="GO1201" s="39"/>
      <c r="GP1201" s="39"/>
      <c r="GQ1201" s="39"/>
      <c r="GR1201" s="39"/>
      <c r="GS1201" s="39"/>
      <c r="GT1201" s="39"/>
      <c r="GU1201" s="39"/>
      <c r="GV1201" s="39"/>
      <c r="GW1201" s="39"/>
      <c r="GX1201" s="39"/>
      <c r="GY1201" s="39"/>
      <c r="GZ1201" s="39"/>
      <c r="HA1201" s="39"/>
      <c r="HB1201" s="39"/>
      <c r="HC1201" s="39"/>
      <c r="HD1201" s="39"/>
      <c r="HE1201" s="39"/>
      <c r="HF1201" s="39"/>
      <c r="HG1201" s="39"/>
      <c r="HH1201" s="39"/>
      <c r="HI1201" s="39"/>
      <c r="HJ1201" s="39"/>
      <c r="HK1201" s="39"/>
      <c r="HL1201" s="39"/>
      <c r="HM1201" s="39"/>
      <c r="HN1201" s="39"/>
      <c r="HO1201" s="39"/>
      <c r="HP1201" s="39"/>
      <c r="HQ1201" s="39"/>
      <c r="HR1201" s="39"/>
      <c r="HS1201" s="39"/>
      <c r="HT1201" s="39"/>
      <c r="HU1201" s="39"/>
      <c r="HV1201" s="39"/>
      <c r="HW1201" s="39"/>
      <c r="HX1201" s="39"/>
      <c r="HY1201" s="39"/>
      <c r="HZ1201" s="39"/>
      <c r="IA1201" s="39"/>
      <c r="IB1201" s="44"/>
      <c r="IC1201" s="40"/>
      <c r="ID1201" s="40"/>
      <c r="IE1201" s="40"/>
      <c r="IF1201" s="40"/>
      <c r="IG1201" s="40"/>
      <c r="IH1201" s="40"/>
      <c r="II1201" s="40"/>
      <c r="IJ1201" s="40"/>
      <c r="IK1201" s="40"/>
      <c r="IL1201" s="40"/>
      <c r="IM1201" s="40"/>
      <c r="IN1201" s="40"/>
      <c r="IO1201" s="40"/>
      <c r="IP1201" s="40"/>
      <c r="IQ1201" s="40"/>
      <c r="IR1201" s="40"/>
      <c r="IS1201" s="40"/>
      <c r="IT1201" s="40"/>
      <c r="IU1201" s="40"/>
      <c r="IV1201" s="40"/>
    </row>
    <row r="1202" spans="2:256" s="33" customFormat="1" ht="31.5" x14ac:dyDescent="0.25">
      <c r="B1202" s="177"/>
      <c r="C1202" s="94">
        <v>566</v>
      </c>
      <c r="D1202" s="42" t="s">
        <v>3208</v>
      </c>
      <c r="E1202" s="42" t="s">
        <v>1757</v>
      </c>
      <c r="F1202" s="45" t="s">
        <v>1581</v>
      </c>
      <c r="G1202" s="80" t="s">
        <v>4132</v>
      </c>
      <c r="H1202" s="112" t="s">
        <v>4133</v>
      </c>
      <c r="I1202" s="145">
        <v>33000</v>
      </c>
      <c r="J1202" s="38"/>
      <c r="K1202" s="35" t="s">
        <v>3572</v>
      </c>
      <c r="L1202" s="39"/>
      <c r="M1202" s="39"/>
      <c r="N1202" s="39"/>
      <c r="O1202" s="39"/>
      <c r="P1202" s="39"/>
      <c r="Q1202" s="39"/>
      <c r="R1202" s="39"/>
      <c r="S1202" s="39"/>
      <c r="T1202" s="39"/>
      <c r="U1202" s="39"/>
      <c r="V1202" s="39"/>
      <c r="W1202" s="39"/>
      <c r="X1202" s="39"/>
      <c r="Y1202" s="39"/>
      <c r="Z1202" s="39"/>
      <c r="AA1202" s="39"/>
      <c r="AB1202" s="39"/>
      <c r="AC1202" s="39"/>
      <c r="AD1202" s="39"/>
      <c r="AE1202" s="39"/>
      <c r="AF1202" s="39"/>
      <c r="AG1202" s="39"/>
      <c r="AH1202" s="39"/>
      <c r="AI1202" s="39"/>
      <c r="AJ1202" s="39"/>
      <c r="AK1202" s="39"/>
      <c r="AL1202" s="39"/>
      <c r="AM1202" s="39"/>
      <c r="AN1202" s="39"/>
      <c r="AO1202" s="39"/>
      <c r="AP1202" s="39"/>
      <c r="AQ1202" s="39"/>
      <c r="AR1202" s="39"/>
      <c r="AS1202" s="39"/>
      <c r="AT1202" s="39"/>
      <c r="AU1202" s="39"/>
      <c r="AV1202" s="39"/>
      <c r="AW1202" s="39"/>
      <c r="AX1202" s="39"/>
      <c r="AY1202" s="39"/>
      <c r="AZ1202" s="39"/>
      <c r="BA1202" s="39"/>
      <c r="BB1202" s="39"/>
      <c r="BC1202" s="39"/>
      <c r="BD1202" s="39"/>
      <c r="BE1202" s="39"/>
      <c r="BF1202" s="39"/>
      <c r="BG1202" s="39"/>
      <c r="BH1202" s="39"/>
      <c r="BI1202" s="39"/>
      <c r="BJ1202" s="39"/>
      <c r="BK1202" s="39"/>
      <c r="BL1202" s="39"/>
      <c r="BM1202" s="39"/>
      <c r="BN1202" s="39"/>
      <c r="BO1202" s="39"/>
      <c r="BP1202" s="39"/>
      <c r="BQ1202" s="39"/>
      <c r="BR1202" s="39"/>
      <c r="BS1202" s="39"/>
      <c r="BT1202" s="39"/>
      <c r="BU1202" s="39"/>
      <c r="BV1202" s="39"/>
      <c r="BW1202" s="39"/>
      <c r="BX1202" s="39"/>
      <c r="BY1202" s="39"/>
      <c r="BZ1202" s="39"/>
      <c r="CA1202" s="39"/>
      <c r="CB1202" s="39"/>
      <c r="CC1202" s="39"/>
      <c r="CD1202" s="39"/>
      <c r="CE1202" s="39"/>
      <c r="CF1202" s="39"/>
      <c r="CG1202" s="39"/>
      <c r="CH1202" s="39"/>
      <c r="CI1202" s="39"/>
      <c r="CJ1202" s="39"/>
      <c r="CK1202" s="39"/>
      <c r="CL1202" s="39"/>
      <c r="CM1202" s="39"/>
      <c r="CN1202" s="39"/>
      <c r="CO1202" s="39"/>
      <c r="CP1202" s="39"/>
      <c r="CQ1202" s="39"/>
      <c r="CR1202" s="39"/>
      <c r="CS1202" s="39"/>
      <c r="CT1202" s="39"/>
      <c r="CU1202" s="39"/>
      <c r="CV1202" s="39"/>
      <c r="CW1202" s="39"/>
      <c r="CX1202" s="39"/>
      <c r="CY1202" s="39"/>
      <c r="CZ1202" s="39"/>
      <c r="DA1202" s="39"/>
      <c r="DB1202" s="39"/>
      <c r="DC1202" s="39"/>
      <c r="DD1202" s="39"/>
      <c r="DE1202" s="39"/>
      <c r="DF1202" s="39"/>
      <c r="DG1202" s="39"/>
      <c r="DH1202" s="39"/>
      <c r="DI1202" s="39"/>
      <c r="DJ1202" s="39"/>
      <c r="DK1202" s="39"/>
      <c r="DL1202" s="39"/>
      <c r="DM1202" s="39"/>
      <c r="DN1202" s="39"/>
      <c r="DO1202" s="39"/>
      <c r="DP1202" s="39"/>
      <c r="DQ1202" s="39"/>
      <c r="DR1202" s="39"/>
      <c r="DS1202" s="39"/>
      <c r="DT1202" s="39"/>
      <c r="DU1202" s="39"/>
      <c r="DV1202" s="39"/>
      <c r="DW1202" s="39"/>
      <c r="DX1202" s="39"/>
      <c r="DY1202" s="39"/>
      <c r="DZ1202" s="39"/>
      <c r="EA1202" s="39"/>
      <c r="EB1202" s="39"/>
      <c r="EC1202" s="39"/>
      <c r="ED1202" s="39"/>
      <c r="EE1202" s="39"/>
      <c r="EF1202" s="39"/>
      <c r="EG1202" s="39"/>
      <c r="EH1202" s="39"/>
      <c r="EI1202" s="39"/>
      <c r="EJ1202" s="39"/>
      <c r="EK1202" s="39"/>
      <c r="EL1202" s="39"/>
      <c r="EM1202" s="39"/>
      <c r="EN1202" s="39"/>
      <c r="EO1202" s="39"/>
      <c r="EP1202" s="39"/>
      <c r="EQ1202" s="39"/>
      <c r="ER1202" s="39"/>
      <c r="ES1202" s="39"/>
      <c r="ET1202" s="39"/>
      <c r="EU1202" s="39"/>
      <c r="EV1202" s="39"/>
      <c r="EW1202" s="39"/>
      <c r="EX1202" s="39"/>
      <c r="EY1202" s="39"/>
      <c r="EZ1202" s="39"/>
      <c r="FA1202" s="39"/>
      <c r="FB1202" s="39"/>
      <c r="FC1202" s="39"/>
      <c r="FD1202" s="39"/>
      <c r="FE1202" s="39"/>
      <c r="FF1202" s="39"/>
      <c r="FG1202" s="39"/>
      <c r="FH1202" s="39"/>
      <c r="FI1202" s="39"/>
      <c r="FJ1202" s="39"/>
      <c r="FK1202" s="39"/>
      <c r="FL1202" s="39"/>
      <c r="FM1202" s="39"/>
      <c r="FN1202" s="39"/>
      <c r="FO1202" s="39"/>
      <c r="FP1202" s="39"/>
      <c r="FQ1202" s="39"/>
      <c r="FR1202" s="39"/>
      <c r="FS1202" s="39"/>
      <c r="FT1202" s="39"/>
      <c r="FU1202" s="39"/>
      <c r="FV1202" s="39"/>
      <c r="FW1202" s="39"/>
      <c r="FX1202" s="39"/>
      <c r="FY1202" s="39"/>
      <c r="FZ1202" s="39"/>
      <c r="GA1202" s="39"/>
      <c r="GB1202" s="39"/>
      <c r="GC1202" s="39"/>
      <c r="GD1202" s="39"/>
      <c r="GE1202" s="39"/>
      <c r="GF1202" s="39"/>
      <c r="GG1202" s="39"/>
      <c r="GH1202" s="39"/>
      <c r="GI1202" s="39"/>
      <c r="GJ1202" s="39"/>
      <c r="GK1202" s="39"/>
      <c r="GL1202" s="39"/>
      <c r="GM1202" s="39"/>
      <c r="GN1202" s="39"/>
      <c r="GO1202" s="39"/>
      <c r="GP1202" s="39"/>
      <c r="GQ1202" s="39"/>
      <c r="GR1202" s="39"/>
      <c r="GS1202" s="39"/>
      <c r="GT1202" s="39"/>
      <c r="GU1202" s="39"/>
      <c r="GV1202" s="39"/>
      <c r="GW1202" s="39"/>
      <c r="GX1202" s="39"/>
      <c r="GY1202" s="39"/>
      <c r="GZ1202" s="39"/>
      <c r="HA1202" s="39"/>
      <c r="HB1202" s="39"/>
      <c r="HC1202" s="39"/>
      <c r="HD1202" s="39"/>
      <c r="HE1202" s="39"/>
      <c r="HF1202" s="39"/>
      <c r="HG1202" s="39"/>
      <c r="HH1202" s="39"/>
      <c r="HI1202" s="39"/>
      <c r="HJ1202" s="39"/>
      <c r="HK1202" s="39"/>
      <c r="HL1202" s="39"/>
      <c r="HM1202" s="39"/>
      <c r="HN1202" s="39"/>
      <c r="HO1202" s="39"/>
      <c r="HP1202" s="39"/>
      <c r="HQ1202" s="39"/>
      <c r="HR1202" s="39"/>
      <c r="HS1202" s="39"/>
      <c r="HT1202" s="39"/>
      <c r="HU1202" s="39"/>
      <c r="HV1202" s="39"/>
      <c r="HW1202" s="39"/>
      <c r="HX1202" s="39"/>
      <c r="HY1202" s="39"/>
      <c r="HZ1202" s="39"/>
      <c r="IA1202" s="39"/>
      <c r="IB1202" s="44"/>
      <c r="IC1202" s="40"/>
      <c r="ID1202" s="40"/>
      <c r="IE1202" s="40"/>
      <c r="IF1202" s="40"/>
      <c r="IG1202" s="40"/>
      <c r="IH1202" s="40"/>
      <c r="II1202" s="40"/>
      <c r="IJ1202" s="40"/>
      <c r="IK1202" s="40"/>
      <c r="IL1202" s="40"/>
      <c r="IM1202" s="40"/>
      <c r="IN1202" s="40"/>
      <c r="IO1202" s="40"/>
      <c r="IP1202" s="40"/>
      <c r="IQ1202" s="40"/>
      <c r="IR1202" s="40"/>
      <c r="IS1202" s="40"/>
      <c r="IT1202" s="40"/>
      <c r="IU1202" s="40"/>
      <c r="IV1202" s="40"/>
    </row>
    <row r="1203" spans="2:256" s="33" customFormat="1" ht="110.25" customHeight="1" x14ac:dyDescent="0.25">
      <c r="B1203" s="177"/>
      <c r="C1203" s="94">
        <v>567</v>
      </c>
      <c r="D1203" s="80" t="s">
        <v>3336</v>
      </c>
      <c r="E1203" s="42" t="s">
        <v>1757</v>
      </c>
      <c r="F1203" s="45" t="s">
        <v>1582</v>
      </c>
      <c r="G1203" s="36" t="s">
        <v>4134</v>
      </c>
      <c r="H1203" s="126" t="s">
        <v>3933</v>
      </c>
      <c r="I1203" s="145">
        <v>63500</v>
      </c>
      <c r="J1203" s="38"/>
      <c r="K1203" s="35" t="s">
        <v>3688</v>
      </c>
      <c r="L1203" s="39"/>
      <c r="M1203" s="39"/>
      <c r="N1203" s="39"/>
      <c r="O1203" s="39"/>
      <c r="P1203" s="39"/>
      <c r="Q1203" s="39"/>
      <c r="R1203" s="39"/>
      <c r="S1203" s="39"/>
      <c r="T1203" s="39"/>
      <c r="U1203" s="39"/>
      <c r="V1203" s="39"/>
      <c r="W1203" s="39"/>
      <c r="X1203" s="39"/>
      <c r="Y1203" s="39"/>
      <c r="Z1203" s="39"/>
      <c r="AA1203" s="39"/>
      <c r="AB1203" s="39"/>
      <c r="AC1203" s="39"/>
      <c r="AD1203" s="39"/>
      <c r="AE1203" s="39"/>
      <c r="AF1203" s="39"/>
      <c r="AG1203" s="39"/>
      <c r="AH1203" s="39"/>
      <c r="AI1203" s="39"/>
      <c r="AJ1203" s="39"/>
      <c r="AK1203" s="39"/>
      <c r="AL1203" s="39"/>
      <c r="AM1203" s="39"/>
      <c r="AN1203" s="39"/>
      <c r="AO1203" s="39"/>
      <c r="AP1203" s="39"/>
      <c r="AQ1203" s="39"/>
      <c r="AR1203" s="39"/>
      <c r="AS1203" s="39"/>
      <c r="AT1203" s="39"/>
      <c r="AU1203" s="39"/>
      <c r="AV1203" s="39"/>
      <c r="AW1203" s="39"/>
      <c r="AX1203" s="39"/>
      <c r="AY1203" s="39"/>
      <c r="AZ1203" s="39"/>
      <c r="BA1203" s="39"/>
      <c r="BB1203" s="39"/>
      <c r="BC1203" s="39"/>
      <c r="BD1203" s="39"/>
      <c r="BE1203" s="39"/>
      <c r="BF1203" s="39"/>
      <c r="BG1203" s="39"/>
      <c r="BH1203" s="39"/>
      <c r="BI1203" s="39"/>
      <c r="BJ1203" s="39"/>
      <c r="BK1203" s="39"/>
      <c r="BL1203" s="39"/>
      <c r="BM1203" s="39"/>
      <c r="BN1203" s="39"/>
      <c r="BO1203" s="39"/>
      <c r="BP1203" s="39"/>
      <c r="BQ1203" s="39"/>
      <c r="BR1203" s="39"/>
      <c r="BS1203" s="39"/>
      <c r="BT1203" s="39"/>
      <c r="BU1203" s="39"/>
      <c r="BV1203" s="39"/>
      <c r="BW1203" s="39"/>
      <c r="BX1203" s="39"/>
      <c r="BY1203" s="39"/>
      <c r="BZ1203" s="39"/>
      <c r="CA1203" s="39"/>
      <c r="CB1203" s="39"/>
      <c r="CC1203" s="39"/>
      <c r="CD1203" s="39"/>
      <c r="CE1203" s="39"/>
      <c r="CF1203" s="39"/>
      <c r="CG1203" s="39"/>
      <c r="CH1203" s="39"/>
      <c r="CI1203" s="39"/>
      <c r="CJ1203" s="39"/>
      <c r="CK1203" s="39"/>
      <c r="CL1203" s="39"/>
      <c r="CM1203" s="39"/>
      <c r="CN1203" s="39"/>
      <c r="CO1203" s="39"/>
      <c r="CP1203" s="39"/>
      <c r="CQ1203" s="39"/>
      <c r="CR1203" s="39"/>
      <c r="CS1203" s="39"/>
      <c r="CT1203" s="39"/>
      <c r="CU1203" s="39"/>
      <c r="CV1203" s="39"/>
      <c r="CW1203" s="39"/>
      <c r="CX1203" s="39"/>
      <c r="CY1203" s="39"/>
      <c r="CZ1203" s="39"/>
      <c r="DA1203" s="39"/>
      <c r="DB1203" s="39"/>
      <c r="DC1203" s="39"/>
      <c r="DD1203" s="39"/>
      <c r="DE1203" s="39"/>
      <c r="DF1203" s="39"/>
      <c r="DG1203" s="39"/>
      <c r="DH1203" s="39"/>
      <c r="DI1203" s="39"/>
      <c r="DJ1203" s="39"/>
      <c r="DK1203" s="39"/>
      <c r="DL1203" s="39"/>
      <c r="DM1203" s="39"/>
      <c r="DN1203" s="39"/>
      <c r="DO1203" s="39"/>
      <c r="DP1203" s="39"/>
      <c r="DQ1203" s="39"/>
      <c r="DR1203" s="39"/>
      <c r="DS1203" s="39"/>
      <c r="DT1203" s="39"/>
      <c r="DU1203" s="39"/>
      <c r="DV1203" s="39"/>
      <c r="DW1203" s="39"/>
      <c r="DX1203" s="39"/>
      <c r="DY1203" s="39"/>
      <c r="DZ1203" s="39"/>
      <c r="EA1203" s="39"/>
      <c r="EB1203" s="39"/>
      <c r="EC1203" s="39"/>
      <c r="ED1203" s="39"/>
      <c r="EE1203" s="39"/>
      <c r="EF1203" s="39"/>
      <c r="EG1203" s="39"/>
      <c r="EH1203" s="39"/>
      <c r="EI1203" s="39"/>
      <c r="EJ1203" s="39"/>
      <c r="EK1203" s="39"/>
      <c r="EL1203" s="39"/>
      <c r="EM1203" s="39"/>
      <c r="EN1203" s="39"/>
      <c r="EO1203" s="39"/>
      <c r="EP1203" s="39"/>
      <c r="EQ1203" s="39"/>
      <c r="ER1203" s="39"/>
      <c r="ES1203" s="39"/>
      <c r="ET1203" s="39"/>
      <c r="EU1203" s="39"/>
      <c r="EV1203" s="39"/>
      <c r="EW1203" s="39"/>
      <c r="EX1203" s="39"/>
      <c r="EY1203" s="39"/>
      <c r="EZ1203" s="39"/>
      <c r="FA1203" s="39"/>
      <c r="FB1203" s="39"/>
      <c r="FC1203" s="39"/>
      <c r="FD1203" s="39"/>
      <c r="FE1203" s="39"/>
      <c r="FF1203" s="39"/>
      <c r="FG1203" s="39"/>
      <c r="FH1203" s="39"/>
      <c r="FI1203" s="39"/>
      <c r="FJ1203" s="39"/>
      <c r="FK1203" s="39"/>
      <c r="FL1203" s="39"/>
      <c r="FM1203" s="39"/>
      <c r="FN1203" s="39"/>
      <c r="FO1203" s="39"/>
      <c r="FP1203" s="39"/>
      <c r="FQ1203" s="39"/>
      <c r="FR1203" s="39"/>
      <c r="FS1203" s="39"/>
      <c r="FT1203" s="39"/>
      <c r="FU1203" s="39"/>
      <c r="FV1203" s="39"/>
      <c r="FW1203" s="39"/>
      <c r="FX1203" s="39"/>
      <c r="FY1203" s="39"/>
      <c r="FZ1203" s="39"/>
      <c r="GA1203" s="39"/>
      <c r="GB1203" s="39"/>
      <c r="GC1203" s="39"/>
      <c r="GD1203" s="39"/>
      <c r="GE1203" s="39"/>
      <c r="GF1203" s="39"/>
      <c r="GG1203" s="39"/>
      <c r="GH1203" s="39"/>
      <c r="GI1203" s="39"/>
      <c r="GJ1203" s="39"/>
      <c r="GK1203" s="39"/>
      <c r="GL1203" s="39"/>
      <c r="GM1203" s="39"/>
      <c r="GN1203" s="39"/>
      <c r="GO1203" s="39"/>
      <c r="GP1203" s="39"/>
      <c r="GQ1203" s="39"/>
      <c r="GR1203" s="39"/>
      <c r="GS1203" s="39"/>
      <c r="GT1203" s="39"/>
      <c r="GU1203" s="39"/>
      <c r="GV1203" s="39"/>
      <c r="GW1203" s="39"/>
      <c r="GX1203" s="39"/>
      <c r="GY1203" s="39"/>
      <c r="GZ1203" s="39"/>
      <c r="HA1203" s="39"/>
      <c r="HB1203" s="39"/>
      <c r="HC1203" s="39"/>
      <c r="HD1203" s="39"/>
      <c r="HE1203" s="39"/>
      <c r="HF1203" s="39"/>
      <c r="HG1203" s="39"/>
      <c r="HH1203" s="39"/>
      <c r="HI1203" s="39"/>
      <c r="HJ1203" s="39"/>
      <c r="HK1203" s="39"/>
      <c r="HL1203" s="39"/>
      <c r="HM1203" s="39"/>
      <c r="HN1203" s="39"/>
      <c r="HO1203" s="39"/>
      <c r="HP1203" s="39"/>
      <c r="HQ1203" s="39"/>
      <c r="HR1203" s="39"/>
      <c r="HS1203" s="39"/>
      <c r="HT1203" s="39"/>
      <c r="HU1203" s="39"/>
      <c r="HV1203" s="39"/>
      <c r="HW1203" s="39"/>
      <c r="HX1203" s="39"/>
      <c r="HY1203" s="39"/>
      <c r="HZ1203" s="39"/>
      <c r="IA1203" s="39"/>
      <c r="IB1203" s="44"/>
      <c r="IC1203" s="40"/>
      <c r="ID1203" s="40"/>
      <c r="IE1203" s="40"/>
      <c r="IF1203" s="40"/>
      <c r="IG1203" s="40"/>
      <c r="IH1203" s="40"/>
      <c r="II1203" s="40"/>
      <c r="IJ1203" s="40"/>
      <c r="IK1203" s="40"/>
      <c r="IL1203" s="40"/>
      <c r="IM1203" s="40"/>
      <c r="IN1203" s="40"/>
      <c r="IO1203" s="40"/>
      <c r="IP1203" s="40"/>
      <c r="IQ1203" s="40"/>
      <c r="IR1203" s="40"/>
      <c r="IS1203" s="40"/>
      <c r="IT1203" s="40"/>
      <c r="IU1203" s="40"/>
      <c r="IV1203" s="40"/>
    </row>
    <row r="1204" spans="2:256" s="33" customFormat="1" ht="110.25" customHeight="1" x14ac:dyDescent="0.25">
      <c r="B1204" s="177"/>
      <c r="C1204" s="94">
        <v>568</v>
      </c>
      <c r="D1204" s="80" t="s">
        <v>3336</v>
      </c>
      <c r="E1204" s="42" t="s">
        <v>1757</v>
      </c>
      <c r="F1204" s="45" t="s">
        <v>1582</v>
      </c>
      <c r="G1204" s="36" t="s">
        <v>4134</v>
      </c>
      <c r="H1204" s="126" t="s">
        <v>3933</v>
      </c>
      <c r="I1204" s="133">
        <v>96500</v>
      </c>
      <c r="J1204" s="38"/>
      <c r="K1204" s="35" t="s">
        <v>3689</v>
      </c>
      <c r="L1204" s="39"/>
      <c r="M1204" s="39"/>
      <c r="N1204" s="39"/>
      <c r="O1204" s="39"/>
      <c r="P1204" s="39"/>
      <c r="Q1204" s="39"/>
      <c r="R1204" s="39"/>
      <c r="S1204" s="39"/>
      <c r="T1204" s="39"/>
      <c r="U1204" s="39"/>
      <c r="V1204" s="39"/>
      <c r="W1204" s="39"/>
      <c r="X1204" s="39"/>
      <c r="Y1204" s="39"/>
      <c r="Z1204" s="39"/>
      <c r="AA1204" s="39"/>
      <c r="AB1204" s="39"/>
      <c r="AC1204" s="39"/>
      <c r="AD1204" s="39"/>
      <c r="AE1204" s="39"/>
      <c r="AF1204" s="39"/>
      <c r="AG1204" s="39"/>
      <c r="AH1204" s="39"/>
      <c r="AI1204" s="39"/>
      <c r="AJ1204" s="39"/>
      <c r="AK1204" s="39"/>
      <c r="AL1204" s="39"/>
      <c r="AM1204" s="39"/>
      <c r="AN1204" s="39"/>
      <c r="AO1204" s="39"/>
      <c r="AP1204" s="39"/>
      <c r="AQ1204" s="39"/>
      <c r="AR1204" s="39"/>
      <c r="AS1204" s="39"/>
      <c r="AT1204" s="39"/>
      <c r="AU1204" s="39"/>
      <c r="AV1204" s="39"/>
      <c r="AW1204" s="39"/>
      <c r="AX1204" s="39"/>
      <c r="AY1204" s="39"/>
      <c r="AZ1204" s="39"/>
      <c r="BA1204" s="39"/>
      <c r="BB1204" s="39"/>
      <c r="BC1204" s="39"/>
      <c r="BD1204" s="39"/>
      <c r="BE1204" s="39"/>
      <c r="BF1204" s="39"/>
      <c r="BG1204" s="39"/>
      <c r="BH1204" s="39"/>
      <c r="BI1204" s="39"/>
      <c r="BJ1204" s="39"/>
      <c r="BK1204" s="39"/>
      <c r="BL1204" s="39"/>
      <c r="BM1204" s="39"/>
      <c r="BN1204" s="39"/>
      <c r="BO1204" s="39"/>
      <c r="BP1204" s="39"/>
      <c r="BQ1204" s="39"/>
      <c r="BR1204" s="39"/>
      <c r="BS1204" s="39"/>
      <c r="BT1204" s="39"/>
      <c r="BU1204" s="39"/>
      <c r="BV1204" s="39"/>
      <c r="BW1204" s="39"/>
      <c r="BX1204" s="39"/>
      <c r="BY1204" s="39"/>
      <c r="BZ1204" s="39"/>
      <c r="CA1204" s="39"/>
      <c r="CB1204" s="39"/>
      <c r="CC1204" s="39"/>
      <c r="CD1204" s="39"/>
      <c r="CE1204" s="39"/>
      <c r="CF1204" s="39"/>
      <c r="CG1204" s="39"/>
      <c r="CH1204" s="39"/>
      <c r="CI1204" s="39"/>
      <c r="CJ1204" s="39"/>
      <c r="CK1204" s="39"/>
      <c r="CL1204" s="39"/>
      <c r="CM1204" s="39"/>
      <c r="CN1204" s="39"/>
      <c r="CO1204" s="39"/>
      <c r="CP1204" s="39"/>
      <c r="CQ1204" s="39"/>
      <c r="CR1204" s="39"/>
      <c r="CS1204" s="39"/>
      <c r="CT1204" s="39"/>
      <c r="CU1204" s="39"/>
      <c r="CV1204" s="39"/>
      <c r="CW1204" s="39"/>
      <c r="CX1204" s="39"/>
      <c r="CY1204" s="39"/>
      <c r="CZ1204" s="39"/>
      <c r="DA1204" s="39"/>
      <c r="DB1204" s="39"/>
      <c r="DC1204" s="39"/>
      <c r="DD1204" s="39"/>
      <c r="DE1204" s="39"/>
      <c r="DF1204" s="39"/>
      <c r="DG1204" s="39"/>
      <c r="DH1204" s="39"/>
      <c r="DI1204" s="39"/>
      <c r="DJ1204" s="39"/>
      <c r="DK1204" s="39"/>
      <c r="DL1204" s="39"/>
      <c r="DM1204" s="39"/>
      <c r="DN1204" s="39"/>
      <c r="DO1204" s="39"/>
      <c r="DP1204" s="39"/>
      <c r="DQ1204" s="39"/>
      <c r="DR1204" s="39"/>
      <c r="DS1204" s="39"/>
      <c r="DT1204" s="39"/>
      <c r="DU1204" s="39"/>
      <c r="DV1204" s="39"/>
      <c r="DW1204" s="39"/>
      <c r="DX1204" s="39"/>
      <c r="DY1204" s="39"/>
      <c r="DZ1204" s="39"/>
      <c r="EA1204" s="39"/>
      <c r="EB1204" s="39"/>
      <c r="EC1204" s="39"/>
      <c r="ED1204" s="39"/>
      <c r="EE1204" s="39"/>
      <c r="EF1204" s="39"/>
      <c r="EG1204" s="39"/>
      <c r="EH1204" s="39"/>
      <c r="EI1204" s="39"/>
      <c r="EJ1204" s="39"/>
      <c r="EK1204" s="39"/>
      <c r="EL1204" s="39"/>
      <c r="EM1204" s="39"/>
      <c r="EN1204" s="39"/>
      <c r="EO1204" s="39"/>
      <c r="EP1204" s="39"/>
      <c r="EQ1204" s="39"/>
      <c r="ER1204" s="39"/>
      <c r="ES1204" s="39"/>
      <c r="ET1204" s="39"/>
      <c r="EU1204" s="39"/>
      <c r="EV1204" s="39"/>
      <c r="EW1204" s="39"/>
      <c r="EX1204" s="39"/>
      <c r="EY1204" s="39"/>
      <c r="EZ1204" s="39"/>
      <c r="FA1204" s="39"/>
      <c r="FB1204" s="39"/>
      <c r="FC1204" s="39"/>
      <c r="FD1204" s="39"/>
      <c r="FE1204" s="39"/>
      <c r="FF1204" s="39"/>
      <c r="FG1204" s="39"/>
      <c r="FH1204" s="39"/>
      <c r="FI1204" s="39"/>
      <c r="FJ1204" s="39"/>
      <c r="FK1204" s="39"/>
      <c r="FL1204" s="39"/>
      <c r="FM1204" s="39"/>
      <c r="FN1204" s="39"/>
      <c r="FO1204" s="39"/>
      <c r="FP1204" s="39"/>
      <c r="FQ1204" s="39"/>
      <c r="FR1204" s="39"/>
      <c r="FS1204" s="39"/>
      <c r="FT1204" s="39"/>
      <c r="FU1204" s="39"/>
      <c r="FV1204" s="39"/>
      <c r="FW1204" s="39"/>
      <c r="FX1204" s="39"/>
      <c r="FY1204" s="39"/>
      <c r="FZ1204" s="39"/>
      <c r="GA1204" s="39"/>
      <c r="GB1204" s="39"/>
      <c r="GC1204" s="39"/>
      <c r="GD1204" s="39"/>
      <c r="GE1204" s="39"/>
      <c r="GF1204" s="39"/>
      <c r="GG1204" s="39"/>
      <c r="GH1204" s="39"/>
      <c r="GI1204" s="39"/>
      <c r="GJ1204" s="39"/>
      <c r="GK1204" s="39"/>
      <c r="GL1204" s="39"/>
      <c r="GM1204" s="39"/>
      <c r="GN1204" s="39"/>
      <c r="GO1204" s="39"/>
      <c r="GP1204" s="39"/>
      <c r="GQ1204" s="39"/>
      <c r="GR1204" s="39"/>
      <c r="GS1204" s="39"/>
      <c r="GT1204" s="39"/>
      <c r="GU1204" s="39"/>
      <c r="GV1204" s="39"/>
      <c r="GW1204" s="39"/>
      <c r="GX1204" s="39"/>
      <c r="GY1204" s="39"/>
      <c r="GZ1204" s="39"/>
      <c r="HA1204" s="39"/>
      <c r="HB1204" s="39"/>
      <c r="HC1204" s="39"/>
      <c r="HD1204" s="39"/>
      <c r="HE1204" s="39"/>
      <c r="HF1204" s="39"/>
      <c r="HG1204" s="39"/>
      <c r="HH1204" s="39"/>
      <c r="HI1204" s="39"/>
      <c r="HJ1204" s="39"/>
      <c r="HK1204" s="39"/>
      <c r="HL1204" s="39"/>
      <c r="HM1204" s="39"/>
      <c r="HN1204" s="39"/>
      <c r="HO1204" s="39"/>
      <c r="HP1204" s="39"/>
      <c r="HQ1204" s="39"/>
      <c r="HR1204" s="39"/>
      <c r="HS1204" s="39"/>
      <c r="HT1204" s="39"/>
      <c r="HU1204" s="39"/>
      <c r="HV1204" s="39"/>
      <c r="HW1204" s="39"/>
      <c r="HX1204" s="39"/>
      <c r="HY1204" s="39"/>
      <c r="HZ1204" s="39"/>
      <c r="IA1204" s="39"/>
      <c r="IB1204" s="44"/>
      <c r="IC1204" s="40"/>
      <c r="ID1204" s="40"/>
      <c r="IE1204" s="40"/>
      <c r="IF1204" s="40"/>
      <c r="IG1204" s="40"/>
      <c r="IH1204" s="40"/>
      <c r="II1204" s="40"/>
      <c r="IJ1204" s="40"/>
      <c r="IK1204" s="40"/>
      <c r="IL1204" s="40"/>
      <c r="IM1204" s="40"/>
      <c r="IN1204" s="40"/>
      <c r="IO1204" s="40"/>
      <c r="IP1204" s="40"/>
      <c r="IQ1204" s="40"/>
      <c r="IR1204" s="40"/>
      <c r="IS1204" s="40"/>
      <c r="IT1204" s="40"/>
      <c r="IU1204" s="40"/>
      <c r="IV1204" s="40"/>
    </row>
    <row r="1205" spans="2:256" s="33" customFormat="1" ht="110.25" customHeight="1" x14ac:dyDescent="0.25">
      <c r="B1205" s="177"/>
      <c r="C1205" s="94">
        <v>569</v>
      </c>
      <c r="D1205" s="80" t="s">
        <v>3336</v>
      </c>
      <c r="E1205" s="42" t="s">
        <v>1757</v>
      </c>
      <c r="F1205" s="45" t="s">
        <v>1582</v>
      </c>
      <c r="G1205" s="36" t="s">
        <v>4134</v>
      </c>
      <c r="H1205" s="126" t="s">
        <v>3933</v>
      </c>
      <c r="I1205" s="133">
        <v>92000</v>
      </c>
      <c r="J1205" s="38"/>
      <c r="K1205" s="35" t="s">
        <v>3690</v>
      </c>
      <c r="L1205" s="39"/>
      <c r="M1205" s="39"/>
      <c r="N1205" s="39"/>
      <c r="O1205" s="39"/>
      <c r="P1205" s="39"/>
      <c r="Q1205" s="39"/>
      <c r="R1205" s="39"/>
      <c r="S1205" s="39"/>
      <c r="T1205" s="39"/>
      <c r="U1205" s="39"/>
      <c r="V1205" s="39"/>
      <c r="W1205" s="39"/>
      <c r="X1205" s="39"/>
      <c r="Y1205" s="39"/>
      <c r="Z1205" s="39"/>
      <c r="AA1205" s="39"/>
      <c r="AB1205" s="39"/>
      <c r="AC1205" s="39"/>
      <c r="AD1205" s="39"/>
      <c r="AE1205" s="39"/>
      <c r="AF1205" s="39"/>
      <c r="AG1205" s="39"/>
      <c r="AH1205" s="39"/>
      <c r="AI1205" s="39"/>
      <c r="AJ1205" s="39"/>
      <c r="AK1205" s="39"/>
      <c r="AL1205" s="39"/>
      <c r="AM1205" s="39"/>
      <c r="AN1205" s="39"/>
      <c r="AO1205" s="39"/>
      <c r="AP1205" s="39"/>
      <c r="AQ1205" s="39"/>
      <c r="AR1205" s="39"/>
      <c r="AS1205" s="39"/>
      <c r="AT1205" s="39"/>
      <c r="AU1205" s="39"/>
      <c r="AV1205" s="39"/>
      <c r="AW1205" s="39"/>
      <c r="AX1205" s="39"/>
      <c r="AY1205" s="39"/>
      <c r="AZ1205" s="39"/>
      <c r="BA1205" s="39"/>
      <c r="BB1205" s="39"/>
      <c r="BC1205" s="39"/>
      <c r="BD1205" s="39"/>
      <c r="BE1205" s="39"/>
      <c r="BF1205" s="39"/>
      <c r="BG1205" s="39"/>
      <c r="BH1205" s="39"/>
      <c r="BI1205" s="39"/>
      <c r="BJ1205" s="39"/>
      <c r="BK1205" s="39"/>
      <c r="BL1205" s="39"/>
      <c r="BM1205" s="39"/>
      <c r="BN1205" s="39"/>
      <c r="BO1205" s="39"/>
      <c r="BP1205" s="39"/>
      <c r="BQ1205" s="39"/>
      <c r="BR1205" s="39"/>
      <c r="BS1205" s="39"/>
      <c r="BT1205" s="39"/>
      <c r="BU1205" s="39"/>
      <c r="BV1205" s="39"/>
      <c r="BW1205" s="39"/>
      <c r="BX1205" s="39"/>
      <c r="BY1205" s="39"/>
      <c r="BZ1205" s="39"/>
      <c r="CA1205" s="39"/>
      <c r="CB1205" s="39"/>
      <c r="CC1205" s="39"/>
      <c r="CD1205" s="39"/>
      <c r="CE1205" s="39"/>
      <c r="CF1205" s="39"/>
      <c r="CG1205" s="39"/>
      <c r="CH1205" s="39"/>
      <c r="CI1205" s="39"/>
      <c r="CJ1205" s="39"/>
      <c r="CK1205" s="39"/>
      <c r="CL1205" s="39"/>
      <c r="CM1205" s="39"/>
      <c r="CN1205" s="39"/>
      <c r="CO1205" s="39"/>
      <c r="CP1205" s="39"/>
      <c r="CQ1205" s="39"/>
      <c r="CR1205" s="39"/>
      <c r="CS1205" s="39"/>
      <c r="CT1205" s="39"/>
      <c r="CU1205" s="39"/>
      <c r="CV1205" s="39"/>
      <c r="CW1205" s="39"/>
      <c r="CX1205" s="39"/>
      <c r="CY1205" s="39"/>
      <c r="CZ1205" s="39"/>
      <c r="DA1205" s="39"/>
      <c r="DB1205" s="39"/>
      <c r="DC1205" s="39"/>
      <c r="DD1205" s="39"/>
      <c r="DE1205" s="39"/>
      <c r="DF1205" s="39"/>
      <c r="DG1205" s="39"/>
      <c r="DH1205" s="39"/>
      <c r="DI1205" s="39"/>
      <c r="DJ1205" s="39"/>
      <c r="DK1205" s="39"/>
      <c r="DL1205" s="39"/>
      <c r="DM1205" s="39"/>
      <c r="DN1205" s="39"/>
      <c r="DO1205" s="39"/>
      <c r="DP1205" s="39"/>
      <c r="DQ1205" s="39"/>
      <c r="DR1205" s="39"/>
      <c r="DS1205" s="39"/>
      <c r="DT1205" s="39"/>
      <c r="DU1205" s="39"/>
      <c r="DV1205" s="39"/>
      <c r="DW1205" s="39"/>
      <c r="DX1205" s="39"/>
      <c r="DY1205" s="39"/>
      <c r="DZ1205" s="39"/>
      <c r="EA1205" s="39"/>
      <c r="EB1205" s="39"/>
      <c r="EC1205" s="39"/>
      <c r="ED1205" s="39"/>
      <c r="EE1205" s="39"/>
      <c r="EF1205" s="39"/>
      <c r="EG1205" s="39"/>
      <c r="EH1205" s="39"/>
      <c r="EI1205" s="39"/>
      <c r="EJ1205" s="39"/>
      <c r="EK1205" s="39"/>
      <c r="EL1205" s="39"/>
      <c r="EM1205" s="39"/>
      <c r="EN1205" s="39"/>
      <c r="EO1205" s="39"/>
      <c r="EP1205" s="39"/>
      <c r="EQ1205" s="39"/>
      <c r="ER1205" s="39"/>
      <c r="ES1205" s="39"/>
      <c r="ET1205" s="39"/>
      <c r="EU1205" s="39"/>
      <c r="EV1205" s="39"/>
      <c r="EW1205" s="39"/>
      <c r="EX1205" s="39"/>
      <c r="EY1205" s="39"/>
      <c r="EZ1205" s="39"/>
      <c r="FA1205" s="39"/>
      <c r="FB1205" s="39"/>
      <c r="FC1205" s="39"/>
      <c r="FD1205" s="39"/>
      <c r="FE1205" s="39"/>
      <c r="FF1205" s="39"/>
      <c r="FG1205" s="39"/>
      <c r="FH1205" s="39"/>
      <c r="FI1205" s="39"/>
      <c r="FJ1205" s="39"/>
      <c r="FK1205" s="39"/>
      <c r="FL1205" s="39"/>
      <c r="FM1205" s="39"/>
      <c r="FN1205" s="39"/>
      <c r="FO1205" s="39"/>
      <c r="FP1205" s="39"/>
      <c r="FQ1205" s="39"/>
      <c r="FR1205" s="39"/>
      <c r="FS1205" s="39"/>
      <c r="FT1205" s="39"/>
      <c r="FU1205" s="39"/>
      <c r="FV1205" s="39"/>
      <c r="FW1205" s="39"/>
      <c r="FX1205" s="39"/>
      <c r="FY1205" s="39"/>
      <c r="FZ1205" s="39"/>
      <c r="GA1205" s="39"/>
      <c r="GB1205" s="39"/>
      <c r="GC1205" s="39"/>
      <c r="GD1205" s="39"/>
      <c r="GE1205" s="39"/>
      <c r="GF1205" s="39"/>
      <c r="GG1205" s="39"/>
      <c r="GH1205" s="39"/>
      <c r="GI1205" s="39"/>
      <c r="GJ1205" s="39"/>
      <c r="GK1205" s="39"/>
      <c r="GL1205" s="39"/>
      <c r="GM1205" s="39"/>
      <c r="GN1205" s="39"/>
      <c r="GO1205" s="39"/>
      <c r="GP1205" s="39"/>
      <c r="GQ1205" s="39"/>
      <c r="GR1205" s="39"/>
      <c r="GS1205" s="39"/>
      <c r="GT1205" s="39"/>
      <c r="GU1205" s="39"/>
      <c r="GV1205" s="39"/>
      <c r="GW1205" s="39"/>
      <c r="GX1205" s="39"/>
      <c r="GY1205" s="39"/>
      <c r="GZ1205" s="39"/>
      <c r="HA1205" s="39"/>
      <c r="HB1205" s="39"/>
      <c r="HC1205" s="39"/>
      <c r="HD1205" s="39"/>
      <c r="HE1205" s="39"/>
      <c r="HF1205" s="39"/>
      <c r="HG1205" s="39"/>
      <c r="HH1205" s="39"/>
      <c r="HI1205" s="39"/>
      <c r="HJ1205" s="39"/>
      <c r="HK1205" s="39"/>
      <c r="HL1205" s="39"/>
      <c r="HM1205" s="39"/>
      <c r="HN1205" s="39"/>
      <c r="HO1205" s="39"/>
      <c r="HP1205" s="39"/>
      <c r="HQ1205" s="39"/>
      <c r="HR1205" s="39"/>
      <c r="HS1205" s="39"/>
      <c r="HT1205" s="39"/>
      <c r="HU1205" s="39"/>
      <c r="HV1205" s="39"/>
      <c r="HW1205" s="39"/>
      <c r="HX1205" s="39"/>
      <c r="HY1205" s="39"/>
      <c r="HZ1205" s="39"/>
      <c r="IA1205" s="39"/>
      <c r="IB1205" s="44"/>
      <c r="IC1205" s="40"/>
      <c r="ID1205" s="40"/>
      <c r="IE1205" s="40"/>
      <c r="IF1205" s="40"/>
      <c r="IG1205" s="40"/>
      <c r="IH1205" s="40"/>
      <c r="II1205" s="40"/>
      <c r="IJ1205" s="40"/>
      <c r="IK1205" s="40"/>
      <c r="IL1205" s="40"/>
      <c r="IM1205" s="40"/>
      <c r="IN1205" s="40"/>
      <c r="IO1205" s="40"/>
      <c r="IP1205" s="40"/>
      <c r="IQ1205" s="40"/>
      <c r="IR1205" s="40"/>
      <c r="IS1205" s="40"/>
      <c r="IT1205" s="40"/>
      <c r="IU1205" s="40"/>
      <c r="IV1205" s="40"/>
    </row>
    <row r="1206" spans="2:256" s="33" customFormat="1" ht="110.25" customHeight="1" x14ac:dyDescent="0.25">
      <c r="B1206" s="177"/>
      <c r="C1206" s="94">
        <v>570</v>
      </c>
      <c r="D1206" s="80" t="s">
        <v>3336</v>
      </c>
      <c r="E1206" s="42" t="s">
        <v>1757</v>
      </c>
      <c r="F1206" s="45" t="s">
        <v>1582</v>
      </c>
      <c r="G1206" s="36" t="s">
        <v>4134</v>
      </c>
      <c r="H1206" s="126" t="s">
        <v>3933</v>
      </c>
      <c r="I1206" s="133">
        <v>48000</v>
      </c>
      <c r="J1206" s="38"/>
      <c r="K1206" s="35" t="s">
        <v>2623</v>
      </c>
      <c r="L1206" s="39"/>
      <c r="M1206" s="39"/>
      <c r="N1206" s="39"/>
      <c r="O1206" s="39"/>
      <c r="P1206" s="39"/>
      <c r="Q1206" s="39"/>
      <c r="R1206" s="39"/>
      <c r="S1206" s="39"/>
      <c r="T1206" s="39"/>
      <c r="U1206" s="39"/>
      <c r="V1206" s="39"/>
      <c r="W1206" s="39"/>
      <c r="X1206" s="39"/>
      <c r="Y1206" s="39"/>
      <c r="Z1206" s="39"/>
      <c r="AA1206" s="39"/>
      <c r="AB1206" s="39"/>
      <c r="AC1206" s="39"/>
      <c r="AD1206" s="39"/>
      <c r="AE1206" s="39"/>
      <c r="AF1206" s="39"/>
      <c r="AG1206" s="39"/>
      <c r="AH1206" s="39"/>
      <c r="AI1206" s="39"/>
      <c r="AJ1206" s="39"/>
      <c r="AK1206" s="39"/>
      <c r="AL1206" s="39"/>
      <c r="AM1206" s="39"/>
      <c r="AN1206" s="39"/>
      <c r="AO1206" s="39"/>
      <c r="AP1206" s="39"/>
      <c r="AQ1206" s="39"/>
      <c r="AR1206" s="39"/>
      <c r="AS1206" s="39"/>
      <c r="AT1206" s="39"/>
      <c r="AU1206" s="39"/>
      <c r="AV1206" s="39"/>
      <c r="AW1206" s="39"/>
      <c r="AX1206" s="39"/>
      <c r="AY1206" s="39"/>
      <c r="AZ1206" s="39"/>
      <c r="BA1206" s="39"/>
      <c r="BB1206" s="39"/>
      <c r="BC1206" s="39"/>
      <c r="BD1206" s="39"/>
      <c r="BE1206" s="39"/>
      <c r="BF1206" s="39"/>
      <c r="BG1206" s="39"/>
      <c r="BH1206" s="39"/>
      <c r="BI1206" s="39"/>
      <c r="BJ1206" s="39"/>
      <c r="BK1206" s="39"/>
      <c r="BL1206" s="39"/>
      <c r="BM1206" s="39"/>
      <c r="BN1206" s="39"/>
      <c r="BO1206" s="39"/>
      <c r="BP1206" s="39"/>
      <c r="BQ1206" s="39"/>
      <c r="BR1206" s="39"/>
      <c r="BS1206" s="39"/>
      <c r="BT1206" s="39"/>
      <c r="BU1206" s="39"/>
      <c r="BV1206" s="39"/>
      <c r="BW1206" s="39"/>
      <c r="BX1206" s="39"/>
      <c r="BY1206" s="39"/>
      <c r="BZ1206" s="39"/>
      <c r="CA1206" s="39"/>
      <c r="CB1206" s="39"/>
      <c r="CC1206" s="39"/>
      <c r="CD1206" s="39"/>
      <c r="CE1206" s="39"/>
      <c r="CF1206" s="39"/>
      <c r="CG1206" s="39"/>
      <c r="CH1206" s="39"/>
      <c r="CI1206" s="39"/>
      <c r="CJ1206" s="39"/>
      <c r="CK1206" s="39"/>
      <c r="CL1206" s="39"/>
      <c r="CM1206" s="39"/>
      <c r="CN1206" s="39"/>
      <c r="CO1206" s="39"/>
      <c r="CP1206" s="39"/>
      <c r="CQ1206" s="39"/>
      <c r="CR1206" s="39"/>
      <c r="CS1206" s="39"/>
      <c r="CT1206" s="39"/>
      <c r="CU1206" s="39"/>
      <c r="CV1206" s="39"/>
      <c r="CW1206" s="39"/>
      <c r="CX1206" s="39"/>
      <c r="CY1206" s="39"/>
      <c r="CZ1206" s="39"/>
      <c r="DA1206" s="39"/>
      <c r="DB1206" s="39"/>
      <c r="DC1206" s="39"/>
      <c r="DD1206" s="39"/>
      <c r="DE1206" s="39"/>
      <c r="DF1206" s="39"/>
      <c r="DG1206" s="39"/>
      <c r="DH1206" s="39"/>
      <c r="DI1206" s="39"/>
      <c r="DJ1206" s="39"/>
      <c r="DK1206" s="39"/>
      <c r="DL1206" s="39"/>
      <c r="DM1206" s="39"/>
      <c r="DN1206" s="39"/>
      <c r="DO1206" s="39"/>
      <c r="DP1206" s="39"/>
      <c r="DQ1206" s="39"/>
      <c r="DR1206" s="39"/>
      <c r="DS1206" s="39"/>
      <c r="DT1206" s="39"/>
      <c r="DU1206" s="39"/>
      <c r="DV1206" s="39"/>
      <c r="DW1206" s="39"/>
      <c r="DX1206" s="39"/>
      <c r="DY1206" s="39"/>
      <c r="DZ1206" s="39"/>
      <c r="EA1206" s="39"/>
      <c r="EB1206" s="39"/>
      <c r="EC1206" s="39"/>
      <c r="ED1206" s="39"/>
      <c r="EE1206" s="39"/>
      <c r="EF1206" s="39"/>
      <c r="EG1206" s="39"/>
      <c r="EH1206" s="39"/>
      <c r="EI1206" s="39"/>
      <c r="EJ1206" s="39"/>
      <c r="EK1206" s="39"/>
      <c r="EL1206" s="39"/>
      <c r="EM1206" s="39"/>
      <c r="EN1206" s="39"/>
      <c r="EO1206" s="39"/>
      <c r="EP1206" s="39"/>
      <c r="EQ1206" s="39"/>
      <c r="ER1206" s="39"/>
      <c r="ES1206" s="39"/>
      <c r="ET1206" s="39"/>
      <c r="EU1206" s="39"/>
      <c r="EV1206" s="39"/>
      <c r="EW1206" s="39"/>
      <c r="EX1206" s="39"/>
      <c r="EY1206" s="39"/>
      <c r="EZ1206" s="39"/>
      <c r="FA1206" s="39"/>
      <c r="FB1206" s="39"/>
      <c r="FC1206" s="39"/>
      <c r="FD1206" s="39"/>
      <c r="FE1206" s="39"/>
      <c r="FF1206" s="39"/>
      <c r="FG1206" s="39"/>
      <c r="FH1206" s="39"/>
      <c r="FI1206" s="39"/>
      <c r="FJ1206" s="39"/>
      <c r="FK1206" s="39"/>
      <c r="FL1206" s="39"/>
      <c r="FM1206" s="39"/>
      <c r="FN1206" s="39"/>
      <c r="FO1206" s="39"/>
      <c r="FP1206" s="39"/>
      <c r="FQ1206" s="39"/>
      <c r="FR1206" s="39"/>
      <c r="FS1206" s="39"/>
      <c r="FT1206" s="39"/>
      <c r="FU1206" s="39"/>
      <c r="FV1206" s="39"/>
      <c r="FW1206" s="39"/>
      <c r="FX1206" s="39"/>
      <c r="FY1206" s="39"/>
      <c r="FZ1206" s="39"/>
      <c r="GA1206" s="39"/>
      <c r="GB1206" s="39"/>
      <c r="GC1206" s="39"/>
      <c r="GD1206" s="39"/>
      <c r="GE1206" s="39"/>
      <c r="GF1206" s="39"/>
      <c r="GG1206" s="39"/>
      <c r="GH1206" s="39"/>
      <c r="GI1206" s="39"/>
      <c r="GJ1206" s="39"/>
      <c r="GK1206" s="39"/>
      <c r="GL1206" s="39"/>
      <c r="GM1206" s="39"/>
      <c r="GN1206" s="39"/>
      <c r="GO1206" s="39"/>
      <c r="GP1206" s="39"/>
      <c r="GQ1206" s="39"/>
      <c r="GR1206" s="39"/>
      <c r="GS1206" s="39"/>
      <c r="GT1206" s="39"/>
      <c r="GU1206" s="39"/>
      <c r="GV1206" s="39"/>
      <c r="GW1206" s="39"/>
      <c r="GX1206" s="39"/>
      <c r="GY1206" s="39"/>
      <c r="GZ1206" s="39"/>
      <c r="HA1206" s="39"/>
      <c r="HB1206" s="39"/>
      <c r="HC1206" s="39"/>
      <c r="HD1206" s="39"/>
      <c r="HE1206" s="39"/>
      <c r="HF1206" s="39"/>
      <c r="HG1206" s="39"/>
      <c r="HH1206" s="39"/>
      <c r="HI1206" s="39"/>
      <c r="HJ1206" s="39"/>
      <c r="HK1206" s="39"/>
      <c r="HL1206" s="39"/>
      <c r="HM1206" s="39"/>
      <c r="HN1206" s="39"/>
      <c r="HO1206" s="39"/>
      <c r="HP1206" s="39"/>
      <c r="HQ1206" s="39"/>
      <c r="HR1206" s="39"/>
      <c r="HS1206" s="39"/>
      <c r="HT1206" s="39"/>
      <c r="HU1206" s="39"/>
      <c r="HV1206" s="39"/>
      <c r="HW1206" s="39"/>
      <c r="HX1206" s="39"/>
      <c r="HY1206" s="39"/>
      <c r="HZ1206" s="39"/>
      <c r="IA1206" s="39"/>
      <c r="IB1206" s="44"/>
      <c r="IC1206" s="40"/>
      <c r="ID1206" s="40"/>
      <c r="IE1206" s="40"/>
      <c r="IF1206" s="40"/>
      <c r="IG1206" s="40"/>
      <c r="IH1206" s="40"/>
      <c r="II1206" s="40"/>
      <c r="IJ1206" s="40"/>
      <c r="IK1206" s="40"/>
      <c r="IL1206" s="40"/>
      <c r="IM1206" s="40"/>
      <c r="IN1206" s="40"/>
      <c r="IO1206" s="40"/>
      <c r="IP1206" s="40"/>
      <c r="IQ1206" s="40"/>
      <c r="IR1206" s="40"/>
      <c r="IS1206" s="40"/>
      <c r="IT1206" s="40"/>
      <c r="IU1206" s="40"/>
      <c r="IV1206" s="40"/>
    </row>
    <row r="1207" spans="2:256" s="33" customFormat="1" ht="110.25" customHeight="1" x14ac:dyDescent="0.25">
      <c r="B1207" s="177"/>
      <c r="C1207" s="94">
        <v>571</v>
      </c>
      <c r="D1207" s="80" t="s">
        <v>3336</v>
      </c>
      <c r="E1207" s="42" t="s">
        <v>1757</v>
      </c>
      <c r="F1207" s="45" t="s">
        <v>1582</v>
      </c>
      <c r="G1207" s="36" t="s">
        <v>4134</v>
      </c>
      <c r="H1207" s="126" t="s">
        <v>3933</v>
      </c>
      <c r="I1207" s="133">
        <v>42500</v>
      </c>
      <c r="J1207" s="38"/>
      <c r="K1207" s="35" t="s">
        <v>3691</v>
      </c>
      <c r="L1207" s="39"/>
      <c r="M1207" s="39"/>
      <c r="N1207" s="39"/>
      <c r="O1207" s="39"/>
      <c r="P1207" s="39"/>
      <c r="Q1207" s="39"/>
      <c r="R1207" s="39"/>
      <c r="S1207" s="39"/>
      <c r="T1207" s="39"/>
      <c r="U1207" s="39"/>
      <c r="V1207" s="39"/>
      <c r="W1207" s="39"/>
      <c r="X1207" s="39"/>
      <c r="Y1207" s="39"/>
      <c r="Z1207" s="39"/>
      <c r="AA1207" s="39"/>
      <c r="AB1207" s="39"/>
      <c r="AC1207" s="39"/>
      <c r="AD1207" s="39"/>
      <c r="AE1207" s="39"/>
      <c r="AF1207" s="39"/>
      <c r="AG1207" s="39"/>
      <c r="AH1207" s="39"/>
      <c r="AI1207" s="39"/>
      <c r="AJ1207" s="39"/>
      <c r="AK1207" s="39"/>
      <c r="AL1207" s="39"/>
      <c r="AM1207" s="39"/>
      <c r="AN1207" s="39"/>
      <c r="AO1207" s="39"/>
      <c r="AP1207" s="39"/>
      <c r="AQ1207" s="39"/>
      <c r="AR1207" s="39"/>
      <c r="AS1207" s="39"/>
      <c r="AT1207" s="39"/>
      <c r="AU1207" s="39"/>
      <c r="AV1207" s="39"/>
      <c r="AW1207" s="39"/>
      <c r="AX1207" s="39"/>
      <c r="AY1207" s="39"/>
      <c r="AZ1207" s="39"/>
      <c r="BA1207" s="39"/>
      <c r="BB1207" s="39"/>
      <c r="BC1207" s="39"/>
      <c r="BD1207" s="39"/>
      <c r="BE1207" s="39"/>
      <c r="BF1207" s="39"/>
      <c r="BG1207" s="39"/>
      <c r="BH1207" s="39"/>
      <c r="BI1207" s="39"/>
      <c r="BJ1207" s="39"/>
      <c r="BK1207" s="39"/>
      <c r="BL1207" s="39"/>
      <c r="BM1207" s="39"/>
      <c r="BN1207" s="39"/>
      <c r="BO1207" s="39"/>
      <c r="BP1207" s="39"/>
      <c r="BQ1207" s="39"/>
      <c r="BR1207" s="39"/>
      <c r="BS1207" s="39"/>
      <c r="BT1207" s="39"/>
      <c r="BU1207" s="39"/>
      <c r="BV1207" s="39"/>
      <c r="BW1207" s="39"/>
      <c r="BX1207" s="39"/>
      <c r="BY1207" s="39"/>
      <c r="BZ1207" s="39"/>
      <c r="CA1207" s="39"/>
      <c r="CB1207" s="39"/>
      <c r="CC1207" s="39"/>
      <c r="CD1207" s="39"/>
      <c r="CE1207" s="39"/>
      <c r="CF1207" s="39"/>
      <c r="CG1207" s="39"/>
      <c r="CH1207" s="39"/>
      <c r="CI1207" s="39"/>
      <c r="CJ1207" s="39"/>
      <c r="CK1207" s="39"/>
      <c r="CL1207" s="39"/>
      <c r="CM1207" s="39"/>
      <c r="CN1207" s="39"/>
      <c r="CO1207" s="39"/>
      <c r="CP1207" s="39"/>
      <c r="CQ1207" s="39"/>
      <c r="CR1207" s="39"/>
      <c r="CS1207" s="39"/>
      <c r="CT1207" s="39"/>
      <c r="CU1207" s="39"/>
      <c r="CV1207" s="39"/>
      <c r="CW1207" s="39"/>
      <c r="CX1207" s="39"/>
      <c r="CY1207" s="39"/>
      <c r="CZ1207" s="39"/>
      <c r="DA1207" s="39"/>
      <c r="DB1207" s="39"/>
      <c r="DC1207" s="39"/>
      <c r="DD1207" s="39"/>
      <c r="DE1207" s="39"/>
      <c r="DF1207" s="39"/>
      <c r="DG1207" s="39"/>
      <c r="DH1207" s="39"/>
      <c r="DI1207" s="39"/>
      <c r="DJ1207" s="39"/>
      <c r="DK1207" s="39"/>
      <c r="DL1207" s="39"/>
      <c r="DM1207" s="39"/>
      <c r="DN1207" s="39"/>
      <c r="DO1207" s="39"/>
      <c r="DP1207" s="39"/>
      <c r="DQ1207" s="39"/>
      <c r="DR1207" s="39"/>
      <c r="DS1207" s="39"/>
      <c r="DT1207" s="39"/>
      <c r="DU1207" s="39"/>
      <c r="DV1207" s="39"/>
      <c r="DW1207" s="39"/>
      <c r="DX1207" s="39"/>
      <c r="DY1207" s="39"/>
      <c r="DZ1207" s="39"/>
      <c r="EA1207" s="39"/>
      <c r="EB1207" s="39"/>
      <c r="EC1207" s="39"/>
      <c r="ED1207" s="39"/>
      <c r="EE1207" s="39"/>
      <c r="EF1207" s="39"/>
      <c r="EG1207" s="39"/>
      <c r="EH1207" s="39"/>
      <c r="EI1207" s="39"/>
      <c r="EJ1207" s="39"/>
      <c r="EK1207" s="39"/>
      <c r="EL1207" s="39"/>
      <c r="EM1207" s="39"/>
      <c r="EN1207" s="39"/>
      <c r="EO1207" s="39"/>
      <c r="EP1207" s="39"/>
      <c r="EQ1207" s="39"/>
      <c r="ER1207" s="39"/>
      <c r="ES1207" s="39"/>
      <c r="ET1207" s="39"/>
      <c r="EU1207" s="39"/>
      <c r="EV1207" s="39"/>
      <c r="EW1207" s="39"/>
      <c r="EX1207" s="39"/>
      <c r="EY1207" s="39"/>
      <c r="EZ1207" s="39"/>
      <c r="FA1207" s="39"/>
      <c r="FB1207" s="39"/>
      <c r="FC1207" s="39"/>
      <c r="FD1207" s="39"/>
      <c r="FE1207" s="39"/>
      <c r="FF1207" s="39"/>
      <c r="FG1207" s="39"/>
      <c r="FH1207" s="39"/>
      <c r="FI1207" s="39"/>
      <c r="FJ1207" s="39"/>
      <c r="FK1207" s="39"/>
      <c r="FL1207" s="39"/>
      <c r="FM1207" s="39"/>
      <c r="FN1207" s="39"/>
      <c r="FO1207" s="39"/>
      <c r="FP1207" s="39"/>
      <c r="FQ1207" s="39"/>
      <c r="FR1207" s="39"/>
      <c r="FS1207" s="39"/>
      <c r="FT1207" s="39"/>
      <c r="FU1207" s="39"/>
      <c r="FV1207" s="39"/>
      <c r="FW1207" s="39"/>
      <c r="FX1207" s="39"/>
      <c r="FY1207" s="39"/>
      <c r="FZ1207" s="39"/>
      <c r="GA1207" s="39"/>
      <c r="GB1207" s="39"/>
      <c r="GC1207" s="39"/>
      <c r="GD1207" s="39"/>
      <c r="GE1207" s="39"/>
      <c r="GF1207" s="39"/>
      <c r="GG1207" s="39"/>
      <c r="GH1207" s="39"/>
      <c r="GI1207" s="39"/>
      <c r="GJ1207" s="39"/>
      <c r="GK1207" s="39"/>
      <c r="GL1207" s="39"/>
      <c r="GM1207" s="39"/>
      <c r="GN1207" s="39"/>
      <c r="GO1207" s="39"/>
      <c r="GP1207" s="39"/>
      <c r="GQ1207" s="39"/>
      <c r="GR1207" s="39"/>
      <c r="GS1207" s="39"/>
      <c r="GT1207" s="39"/>
      <c r="GU1207" s="39"/>
      <c r="GV1207" s="39"/>
      <c r="GW1207" s="39"/>
      <c r="GX1207" s="39"/>
      <c r="GY1207" s="39"/>
      <c r="GZ1207" s="39"/>
      <c r="HA1207" s="39"/>
      <c r="HB1207" s="39"/>
      <c r="HC1207" s="39"/>
      <c r="HD1207" s="39"/>
      <c r="HE1207" s="39"/>
      <c r="HF1207" s="39"/>
      <c r="HG1207" s="39"/>
      <c r="HH1207" s="39"/>
      <c r="HI1207" s="39"/>
      <c r="HJ1207" s="39"/>
      <c r="HK1207" s="39"/>
      <c r="HL1207" s="39"/>
      <c r="HM1207" s="39"/>
      <c r="HN1207" s="39"/>
      <c r="HO1207" s="39"/>
      <c r="HP1207" s="39"/>
      <c r="HQ1207" s="39"/>
      <c r="HR1207" s="39"/>
      <c r="HS1207" s="39"/>
      <c r="HT1207" s="39"/>
      <c r="HU1207" s="39"/>
      <c r="HV1207" s="39"/>
      <c r="HW1207" s="39"/>
      <c r="HX1207" s="39"/>
      <c r="HY1207" s="39"/>
      <c r="HZ1207" s="39"/>
      <c r="IA1207" s="39"/>
      <c r="IB1207" s="44"/>
      <c r="IC1207" s="40"/>
      <c r="ID1207" s="40"/>
      <c r="IE1207" s="40"/>
      <c r="IF1207" s="40"/>
      <c r="IG1207" s="40"/>
      <c r="IH1207" s="40"/>
      <c r="II1207" s="40"/>
      <c r="IJ1207" s="40"/>
      <c r="IK1207" s="40"/>
      <c r="IL1207" s="40"/>
      <c r="IM1207" s="40"/>
      <c r="IN1207" s="40"/>
      <c r="IO1207" s="40"/>
      <c r="IP1207" s="40"/>
      <c r="IQ1207" s="40"/>
      <c r="IR1207" s="40"/>
      <c r="IS1207" s="40"/>
      <c r="IT1207" s="40"/>
      <c r="IU1207" s="40"/>
      <c r="IV1207" s="40"/>
    </row>
    <row r="1208" spans="2:256" s="33" customFormat="1" ht="47.25" x14ac:dyDescent="0.25">
      <c r="B1208" s="177"/>
      <c r="C1208" s="94">
        <v>572</v>
      </c>
      <c r="D1208" s="80" t="s">
        <v>3337</v>
      </c>
      <c r="E1208" s="42" t="s">
        <v>1757</v>
      </c>
      <c r="F1208" s="45" t="s">
        <v>1583</v>
      </c>
      <c r="G1208" s="80" t="s">
        <v>4135</v>
      </c>
      <c r="H1208" s="112" t="s">
        <v>4136</v>
      </c>
      <c r="I1208" s="145">
        <v>66000</v>
      </c>
      <c r="J1208" s="38"/>
      <c r="K1208" s="35" t="s">
        <v>3692</v>
      </c>
      <c r="L1208" s="39"/>
      <c r="M1208" s="39"/>
      <c r="N1208" s="39"/>
      <c r="O1208" s="39"/>
      <c r="P1208" s="39"/>
      <c r="Q1208" s="39"/>
      <c r="R1208" s="39"/>
      <c r="S1208" s="39"/>
      <c r="T1208" s="39"/>
      <c r="U1208" s="39"/>
      <c r="V1208" s="39"/>
      <c r="W1208" s="39"/>
      <c r="X1208" s="39"/>
      <c r="Y1208" s="39"/>
      <c r="Z1208" s="39"/>
      <c r="AA1208" s="39"/>
      <c r="AB1208" s="39"/>
      <c r="AC1208" s="39"/>
      <c r="AD1208" s="39"/>
      <c r="AE1208" s="39"/>
      <c r="AF1208" s="39"/>
      <c r="AG1208" s="39"/>
      <c r="AH1208" s="39"/>
      <c r="AI1208" s="39"/>
      <c r="AJ1208" s="39"/>
      <c r="AK1208" s="39"/>
      <c r="AL1208" s="39"/>
      <c r="AM1208" s="39"/>
      <c r="AN1208" s="39"/>
      <c r="AO1208" s="39"/>
      <c r="AP1208" s="39"/>
      <c r="AQ1208" s="39"/>
      <c r="AR1208" s="39"/>
      <c r="AS1208" s="39"/>
      <c r="AT1208" s="39"/>
      <c r="AU1208" s="39"/>
      <c r="AV1208" s="39"/>
      <c r="AW1208" s="39"/>
      <c r="AX1208" s="39"/>
      <c r="AY1208" s="39"/>
      <c r="AZ1208" s="39"/>
      <c r="BA1208" s="39"/>
      <c r="BB1208" s="39"/>
      <c r="BC1208" s="39"/>
      <c r="BD1208" s="39"/>
      <c r="BE1208" s="39"/>
      <c r="BF1208" s="39"/>
      <c r="BG1208" s="39"/>
      <c r="BH1208" s="39"/>
      <c r="BI1208" s="39"/>
      <c r="BJ1208" s="39"/>
      <c r="BK1208" s="39"/>
      <c r="BL1208" s="39"/>
      <c r="BM1208" s="39"/>
      <c r="BN1208" s="39"/>
      <c r="BO1208" s="39"/>
      <c r="BP1208" s="39"/>
      <c r="BQ1208" s="39"/>
      <c r="BR1208" s="39"/>
      <c r="BS1208" s="39"/>
      <c r="BT1208" s="39"/>
      <c r="BU1208" s="39"/>
      <c r="BV1208" s="39"/>
      <c r="BW1208" s="39"/>
      <c r="BX1208" s="39"/>
      <c r="BY1208" s="39"/>
      <c r="BZ1208" s="39"/>
      <c r="CA1208" s="39"/>
      <c r="CB1208" s="39"/>
      <c r="CC1208" s="39"/>
      <c r="CD1208" s="39"/>
      <c r="CE1208" s="39"/>
      <c r="CF1208" s="39"/>
      <c r="CG1208" s="39"/>
      <c r="CH1208" s="39"/>
      <c r="CI1208" s="39"/>
      <c r="CJ1208" s="39"/>
      <c r="CK1208" s="39"/>
      <c r="CL1208" s="39"/>
      <c r="CM1208" s="39"/>
      <c r="CN1208" s="39"/>
      <c r="CO1208" s="39"/>
      <c r="CP1208" s="39"/>
      <c r="CQ1208" s="39"/>
      <c r="CR1208" s="39"/>
      <c r="CS1208" s="39"/>
      <c r="CT1208" s="39"/>
      <c r="CU1208" s="39"/>
      <c r="CV1208" s="39"/>
      <c r="CW1208" s="39"/>
      <c r="CX1208" s="39"/>
      <c r="CY1208" s="39"/>
      <c r="CZ1208" s="39"/>
      <c r="DA1208" s="39"/>
      <c r="DB1208" s="39"/>
      <c r="DC1208" s="39"/>
      <c r="DD1208" s="39"/>
      <c r="DE1208" s="39"/>
      <c r="DF1208" s="39"/>
      <c r="DG1208" s="39"/>
      <c r="DH1208" s="39"/>
      <c r="DI1208" s="39"/>
      <c r="DJ1208" s="39"/>
      <c r="DK1208" s="39"/>
      <c r="DL1208" s="39"/>
      <c r="DM1208" s="39"/>
      <c r="DN1208" s="39"/>
      <c r="DO1208" s="39"/>
      <c r="DP1208" s="39"/>
      <c r="DQ1208" s="39"/>
      <c r="DR1208" s="39"/>
      <c r="DS1208" s="39"/>
      <c r="DT1208" s="39"/>
      <c r="DU1208" s="39"/>
      <c r="DV1208" s="39"/>
      <c r="DW1208" s="39"/>
      <c r="DX1208" s="39"/>
      <c r="DY1208" s="39"/>
      <c r="DZ1208" s="39"/>
      <c r="EA1208" s="39"/>
      <c r="EB1208" s="39"/>
      <c r="EC1208" s="39"/>
      <c r="ED1208" s="39"/>
      <c r="EE1208" s="39"/>
      <c r="EF1208" s="39"/>
      <c r="EG1208" s="39"/>
      <c r="EH1208" s="39"/>
      <c r="EI1208" s="39"/>
      <c r="EJ1208" s="39"/>
      <c r="EK1208" s="39"/>
      <c r="EL1208" s="39"/>
      <c r="EM1208" s="39"/>
      <c r="EN1208" s="39"/>
      <c r="EO1208" s="39"/>
      <c r="EP1208" s="39"/>
      <c r="EQ1208" s="39"/>
      <c r="ER1208" s="39"/>
      <c r="ES1208" s="39"/>
      <c r="ET1208" s="39"/>
      <c r="EU1208" s="39"/>
      <c r="EV1208" s="39"/>
      <c r="EW1208" s="39"/>
      <c r="EX1208" s="39"/>
      <c r="EY1208" s="39"/>
      <c r="EZ1208" s="39"/>
      <c r="FA1208" s="39"/>
      <c r="FB1208" s="39"/>
      <c r="FC1208" s="39"/>
      <c r="FD1208" s="39"/>
      <c r="FE1208" s="39"/>
      <c r="FF1208" s="39"/>
      <c r="FG1208" s="39"/>
      <c r="FH1208" s="39"/>
      <c r="FI1208" s="39"/>
      <c r="FJ1208" s="39"/>
      <c r="FK1208" s="39"/>
      <c r="FL1208" s="39"/>
      <c r="FM1208" s="39"/>
      <c r="FN1208" s="39"/>
      <c r="FO1208" s="39"/>
      <c r="FP1208" s="39"/>
      <c r="FQ1208" s="39"/>
      <c r="FR1208" s="39"/>
      <c r="FS1208" s="39"/>
      <c r="FT1208" s="39"/>
      <c r="FU1208" s="39"/>
      <c r="FV1208" s="39"/>
      <c r="FW1208" s="39"/>
      <c r="FX1208" s="39"/>
      <c r="FY1208" s="39"/>
      <c r="FZ1208" s="39"/>
      <c r="GA1208" s="39"/>
      <c r="GB1208" s="39"/>
      <c r="GC1208" s="39"/>
      <c r="GD1208" s="39"/>
      <c r="GE1208" s="39"/>
      <c r="GF1208" s="39"/>
      <c r="GG1208" s="39"/>
      <c r="GH1208" s="39"/>
      <c r="GI1208" s="39"/>
      <c r="GJ1208" s="39"/>
      <c r="GK1208" s="39"/>
      <c r="GL1208" s="39"/>
      <c r="GM1208" s="39"/>
      <c r="GN1208" s="39"/>
      <c r="GO1208" s="39"/>
      <c r="GP1208" s="39"/>
      <c r="GQ1208" s="39"/>
      <c r="GR1208" s="39"/>
      <c r="GS1208" s="39"/>
      <c r="GT1208" s="39"/>
      <c r="GU1208" s="39"/>
      <c r="GV1208" s="39"/>
      <c r="GW1208" s="39"/>
      <c r="GX1208" s="39"/>
      <c r="GY1208" s="39"/>
      <c r="GZ1208" s="39"/>
      <c r="HA1208" s="39"/>
      <c r="HB1208" s="39"/>
      <c r="HC1208" s="39"/>
      <c r="HD1208" s="39"/>
      <c r="HE1208" s="39"/>
      <c r="HF1208" s="39"/>
      <c r="HG1208" s="39"/>
      <c r="HH1208" s="39"/>
      <c r="HI1208" s="39"/>
      <c r="HJ1208" s="39"/>
      <c r="HK1208" s="39"/>
      <c r="HL1208" s="39"/>
      <c r="HM1208" s="39"/>
      <c r="HN1208" s="39"/>
      <c r="HO1208" s="39"/>
      <c r="HP1208" s="39"/>
      <c r="HQ1208" s="39"/>
      <c r="HR1208" s="39"/>
      <c r="HS1208" s="39"/>
      <c r="HT1208" s="39"/>
      <c r="HU1208" s="39"/>
      <c r="HV1208" s="39"/>
      <c r="HW1208" s="39"/>
      <c r="HX1208" s="39"/>
      <c r="HY1208" s="39"/>
      <c r="HZ1208" s="39"/>
      <c r="IA1208" s="39"/>
      <c r="IB1208" s="44"/>
      <c r="IC1208" s="40"/>
      <c r="ID1208" s="40"/>
      <c r="IE1208" s="40"/>
      <c r="IF1208" s="40"/>
      <c r="IG1208" s="40"/>
      <c r="IH1208" s="40"/>
      <c r="II1208" s="40"/>
      <c r="IJ1208" s="40"/>
      <c r="IK1208" s="40"/>
      <c r="IL1208" s="40"/>
      <c r="IM1208" s="40"/>
      <c r="IN1208" s="40"/>
      <c r="IO1208" s="40"/>
      <c r="IP1208" s="40"/>
      <c r="IQ1208" s="40"/>
      <c r="IR1208" s="40"/>
      <c r="IS1208" s="40"/>
      <c r="IT1208" s="40"/>
      <c r="IU1208" s="40"/>
      <c r="IV1208" s="40"/>
    </row>
    <row r="1209" spans="2:256" s="33" customFormat="1" ht="63" x14ac:dyDescent="0.25">
      <c r="B1209" s="177"/>
      <c r="C1209" s="94">
        <v>573</v>
      </c>
      <c r="D1209" s="80" t="s">
        <v>24</v>
      </c>
      <c r="E1209" s="42" t="s">
        <v>1757</v>
      </c>
      <c r="F1209" s="45" t="s">
        <v>1584</v>
      </c>
      <c r="G1209" s="80" t="s">
        <v>4137</v>
      </c>
      <c r="H1209" s="112" t="s">
        <v>4138</v>
      </c>
      <c r="I1209" s="145">
        <v>107000</v>
      </c>
      <c r="J1209" s="38"/>
      <c r="K1209" s="35" t="s">
        <v>3693</v>
      </c>
      <c r="L1209" s="39"/>
      <c r="M1209" s="39"/>
      <c r="N1209" s="39"/>
      <c r="O1209" s="39"/>
      <c r="P1209" s="39"/>
      <c r="Q1209" s="39"/>
      <c r="R1209" s="39"/>
      <c r="S1209" s="39"/>
      <c r="T1209" s="39"/>
      <c r="U1209" s="39"/>
      <c r="V1209" s="39"/>
      <c r="W1209" s="39"/>
      <c r="X1209" s="39"/>
      <c r="Y1209" s="39"/>
      <c r="Z1209" s="39"/>
      <c r="AA1209" s="39"/>
      <c r="AB1209" s="39"/>
      <c r="AC1209" s="39"/>
      <c r="AD1209" s="39"/>
      <c r="AE1209" s="39"/>
      <c r="AF1209" s="39"/>
      <c r="AG1209" s="39"/>
      <c r="AH1209" s="39"/>
      <c r="AI1209" s="39"/>
      <c r="AJ1209" s="39"/>
      <c r="AK1209" s="39"/>
      <c r="AL1209" s="39"/>
      <c r="AM1209" s="39"/>
      <c r="AN1209" s="39"/>
      <c r="AO1209" s="39"/>
      <c r="AP1209" s="39"/>
      <c r="AQ1209" s="39"/>
      <c r="AR1209" s="39"/>
      <c r="AS1209" s="39"/>
      <c r="AT1209" s="39"/>
      <c r="AU1209" s="39"/>
      <c r="AV1209" s="39"/>
      <c r="AW1209" s="39"/>
      <c r="AX1209" s="39"/>
      <c r="AY1209" s="39"/>
      <c r="AZ1209" s="39"/>
      <c r="BA1209" s="39"/>
      <c r="BB1209" s="39"/>
      <c r="BC1209" s="39"/>
      <c r="BD1209" s="39"/>
      <c r="BE1209" s="39"/>
      <c r="BF1209" s="39"/>
      <c r="BG1209" s="39"/>
      <c r="BH1209" s="39"/>
      <c r="BI1209" s="39"/>
      <c r="BJ1209" s="39"/>
      <c r="BK1209" s="39"/>
      <c r="BL1209" s="39"/>
      <c r="BM1209" s="39"/>
      <c r="BN1209" s="39"/>
      <c r="BO1209" s="39"/>
      <c r="BP1209" s="39"/>
      <c r="BQ1209" s="39"/>
      <c r="BR1209" s="39"/>
      <c r="BS1209" s="39"/>
      <c r="BT1209" s="39"/>
      <c r="BU1209" s="39"/>
      <c r="BV1209" s="39"/>
      <c r="BW1209" s="39"/>
      <c r="BX1209" s="39"/>
      <c r="BY1209" s="39"/>
      <c r="BZ1209" s="39"/>
      <c r="CA1209" s="39"/>
      <c r="CB1209" s="39"/>
      <c r="CC1209" s="39"/>
      <c r="CD1209" s="39"/>
      <c r="CE1209" s="39"/>
      <c r="CF1209" s="39"/>
      <c r="CG1209" s="39"/>
      <c r="CH1209" s="39"/>
      <c r="CI1209" s="39"/>
      <c r="CJ1209" s="39"/>
      <c r="CK1209" s="39"/>
      <c r="CL1209" s="39"/>
      <c r="CM1209" s="39"/>
      <c r="CN1209" s="39"/>
      <c r="CO1209" s="39"/>
      <c r="CP1209" s="39"/>
      <c r="CQ1209" s="39"/>
      <c r="CR1209" s="39"/>
      <c r="CS1209" s="39"/>
      <c r="CT1209" s="39"/>
      <c r="CU1209" s="39"/>
      <c r="CV1209" s="39"/>
      <c r="CW1209" s="39"/>
      <c r="CX1209" s="39"/>
      <c r="CY1209" s="39"/>
      <c r="CZ1209" s="39"/>
      <c r="DA1209" s="39"/>
      <c r="DB1209" s="39"/>
      <c r="DC1209" s="39"/>
      <c r="DD1209" s="39"/>
      <c r="DE1209" s="39"/>
      <c r="DF1209" s="39"/>
      <c r="DG1209" s="39"/>
      <c r="DH1209" s="39"/>
      <c r="DI1209" s="39"/>
      <c r="DJ1209" s="39"/>
      <c r="DK1209" s="39"/>
      <c r="DL1209" s="39"/>
      <c r="DM1209" s="39"/>
      <c r="DN1209" s="39"/>
      <c r="DO1209" s="39"/>
      <c r="DP1209" s="39"/>
      <c r="DQ1209" s="39"/>
      <c r="DR1209" s="39"/>
      <c r="DS1209" s="39"/>
      <c r="DT1209" s="39"/>
      <c r="DU1209" s="39"/>
      <c r="DV1209" s="39"/>
      <c r="DW1209" s="39"/>
      <c r="DX1209" s="39"/>
      <c r="DY1209" s="39"/>
      <c r="DZ1209" s="39"/>
      <c r="EA1209" s="39"/>
      <c r="EB1209" s="39"/>
      <c r="EC1209" s="39"/>
      <c r="ED1209" s="39"/>
      <c r="EE1209" s="39"/>
      <c r="EF1209" s="39"/>
      <c r="EG1209" s="39"/>
      <c r="EH1209" s="39"/>
      <c r="EI1209" s="39"/>
      <c r="EJ1209" s="39"/>
      <c r="EK1209" s="39"/>
      <c r="EL1209" s="39"/>
      <c r="EM1209" s="39"/>
      <c r="EN1209" s="39"/>
      <c r="EO1209" s="39"/>
      <c r="EP1209" s="39"/>
      <c r="EQ1209" s="39"/>
      <c r="ER1209" s="39"/>
      <c r="ES1209" s="39"/>
      <c r="ET1209" s="39"/>
      <c r="EU1209" s="39"/>
      <c r="EV1209" s="39"/>
      <c r="EW1209" s="39"/>
      <c r="EX1209" s="39"/>
      <c r="EY1209" s="39"/>
      <c r="EZ1209" s="39"/>
      <c r="FA1209" s="39"/>
      <c r="FB1209" s="39"/>
      <c r="FC1209" s="39"/>
      <c r="FD1209" s="39"/>
      <c r="FE1209" s="39"/>
      <c r="FF1209" s="39"/>
      <c r="FG1209" s="39"/>
      <c r="FH1209" s="39"/>
      <c r="FI1209" s="39"/>
      <c r="FJ1209" s="39"/>
      <c r="FK1209" s="39"/>
      <c r="FL1209" s="39"/>
      <c r="FM1209" s="39"/>
      <c r="FN1209" s="39"/>
      <c r="FO1209" s="39"/>
      <c r="FP1209" s="39"/>
      <c r="FQ1209" s="39"/>
      <c r="FR1209" s="39"/>
      <c r="FS1209" s="39"/>
      <c r="FT1209" s="39"/>
      <c r="FU1209" s="39"/>
      <c r="FV1209" s="39"/>
      <c r="FW1209" s="39"/>
      <c r="FX1209" s="39"/>
      <c r="FY1209" s="39"/>
      <c r="FZ1209" s="39"/>
      <c r="GA1209" s="39"/>
      <c r="GB1209" s="39"/>
      <c r="GC1209" s="39"/>
      <c r="GD1209" s="39"/>
      <c r="GE1209" s="39"/>
      <c r="GF1209" s="39"/>
      <c r="GG1209" s="39"/>
      <c r="GH1209" s="39"/>
      <c r="GI1209" s="39"/>
      <c r="GJ1209" s="39"/>
      <c r="GK1209" s="39"/>
      <c r="GL1209" s="39"/>
      <c r="GM1209" s="39"/>
      <c r="GN1209" s="39"/>
      <c r="GO1209" s="39"/>
      <c r="GP1209" s="39"/>
      <c r="GQ1209" s="39"/>
      <c r="GR1209" s="39"/>
      <c r="GS1209" s="39"/>
      <c r="GT1209" s="39"/>
      <c r="GU1209" s="39"/>
      <c r="GV1209" s="39"/>
      <c r="GW1209" s="39"/>
      <c r="GX1209" s="39"/>
      <c r="GY1209" s="39"/>
      <c r="GZ1209" s="39"/>
      <c r="HA1209" s="39"/>
      <c r="HB1209" s="39"/>
      <c r="HC1209" s="39"/>
      <c r="HD1209" s="39"/>
      <c r="HE1209" s="39"/>
      <c r="HF1209" s="39"/>
      <c r="HG1209" s="39"/>
      <c r="HH1209" s="39"/>
      <c r="HI1209" s="39"/>
      <c r="HJ1209" s="39"/>
      <c r="HK1209" s="39"/>
      <c r="HL1209" s="39"/>
      <c r="HM1209" s="39"/>
      <c r="HN1209" s="39"/>
      <c r="HO1209" s="39"/>
      <c r="HP1209" s="39"/>
      <c r="HQ1209" s="39"/>
      <c r="HR1209" s="39"/>
      <c r="HS1209" s="39"/>
      <c r="HT1209" s="39"/>
      <c r="HU1209" s="39"/>
      <c r="HV1209" s="39"/>
      <c r="HW1209" s="39"/>
      <c r="HX1209" s="39"/>
      <c r="HY1209" s="39"/>
      <c r="HZ1209" s="39"/>
      <c r="IA1209" s="39"/>
      <c r="IB1209" s="44"/>
      <c r="IC1209" s="40"/>
      <c r="ID1209" s="40"/>
      <c r="IE1209" s="40"/>
      <c r="IF1209" s="40"/>
      <c r="IG1209" s="40"/>
      <c r="IH1209" s="40"/>
      <c r="II1209" s="40"/>
      <c r="IJ1209" s="40"/>
      <c r="IK1209" s="40"/>
      <c r="IL1209" s="40"/>
      <c r="IM1209" s="40"/>
      <c r="IN1209" s="40"/>
      <c r="IO1209" s="40"/>
      <c r="IP1209" s="40"/>
      <c r="IQ1209" s="40"/>
      <c r="IR1209" s="40"/>
      <c r="IS1209" s="40"/>
      <c r="IT1209" s="40"/>
      <c r="IU1209" s="40"/>
      <c r="IV1209" s="40"/>
    </row>
    <row r="1210" spans="2:256" s="33" customFormat="1" ht="47.25" x14ac:dyDescent="0.25">
      <c r="B1210" s="177"/>
      <c r="C1210" s="94">
        <v>574</v>
      </c>
      <c r="D1210" s="80" t="s">
        <v>3338</v>
      </c>
      <c r="E1210" s="42" t="s">
        <v>1757</v>
      </c>
      <c r="F1210" s="45" t="s">
        <v>1585</v>
      </c>
      <c r="G1210" s="80" t="s">
        <v>4139</v>
      </c>
      <c r="H1210" s="112" t="s">
        <v>4140</v>
      </c>
      <c r="I1210" s="145">
        <v>344400</v>
      </c>
      <c r="J1210" s="38"/>
      <c r="K1210" s="35" t="s">
        <v>3694</v>
      </c>
      <c r="L1210" s="39"/>
      <c r="M1210" s="39"/>
      <c r="N1210" s="39"/>
      <c r="O1210" s="39"/>
      <c r="P1210" s="39"/>
      <c r="Q1210" s="39"/>
      <c r="R1210" s="39"/>
      <c r="S1210" s="39"/>
      <c r="T1210" s="39"/>
      <c r="U1210" s="39"/>
      <c r="V1210" s="39"/>
      <c r="W1210" s="39"/>
      <c r="X1210" s="39"/>
      <c r="Y1210" s="39"/>
      <c r="Z1210" s="39"/>
      <c r="AA1210" s="39"/>
      <c r="AB1210" s="39"/>
      <c r="AC1210" s="39"/>
      <c r="AD1210" s="39"/>
      <c r="AE1210" s="39"/>
      <c r="AF1210" s="39"/>
      <c r="AG1210" s="39"/>
      <c r="AH1210" s="39"/>
      <c r="AI1210" s="39"/>
      <c r="AJ1210" s="39"/>
      <c r="AK1210" s="39"/>
      <c r="AL1210" s="39"/>
      <c r="AM1210" s="39"/>
      <c r="AN1210" s="39"/>
      <c r="AO1210" s="39"/>
      <c r="AP1210" s="39"/>
      <c r="AQ1210" s="39"/>
      <c r="AR1210" s="39"/>
      <c r="AS1210" s="39"/>
      <c r="AT1210" s="39"/>
      <c r="AU1210" s="39"/>
      <c r="AV1210" s="39"/>
      <c r="AW1210" s="39"/>
      <c r="AX1210" s="39"/>
      <c r="AY1210" s="39"/>
      <c r="AZ1210" s="39"/>
      <c r="BA1210" s="39"/>
      <c r="BB1210" s="39"/>
      <c r="BC1210" s="39"/>
      <c r="BD1210" s="39"/>
      <c r="BE1210" s="39"/>
      <c r="BF1210" s="39"/>
      <c r="BG1210" s="39"/>
      <c r="BH1210" s="39"/>
      <c r="BI1210" s="39"/>
      <c r="BJ1210" s="39"/>
      <c r="BK1210" s="39"/>
      <c r="BL1210" s="39"/>
      <c r="BM1210" s="39"/>
      <c r="BN1210" s="39"/>
      <c r="BO1210" s="39"/>
      <c r="BP1210" s="39"/>
      <c r="BQ1210" s="39"/>
      <c r="BR1210" s="39"/>
      <c r="BS1210" s="39"/>
      <c r="BT1210" s="39"/>
      <c r="BU1210" s="39"/>
      <c r="BV1210" s="39"/>
      <c r="BW1210" s="39"/>
      <c r="BX1210" s="39"/>
      <c r="BY1210" s="39"/>
      <c r="BZ1210" s="39"/>
      <c r="CA1210" s="39"/>
      <c r="CB1210" s="39"/>
      <c r="CC1210" s="39"/>
      <c r="CD1210" s="39"/>
      <c r="CE1210" s="39"/>
      <c r="CF1210" s="39"/>
      <c r="CG1210" s="39"/>
      <c r="CH1210" s="39"/>
      <c r="CI1210" s="39"/>
      <c r="CJ1210" s="39"/>
      <c r="CK1210" s="39"/>
      <c r="CL1210" s="39"/>
      <c r="CM1210" s="39"/>
      <c r="CN1210" s="39"/>
      <c r="CO1210" s="39"/>
      <c r="CP1210" s="39"/>
      <c r="CQ1210" s="39"/>
      <c r="CR1210" s="39"/>
      <c r="CS1210" s="39"/>
      <c r="CT1210" s="39"/>
      <c r="CU1210" s="39"/>
      <c r="CV1210" s="39"/>
      <c r="CW1210" s="39"/>
      <c r="CX1210" s="39"/>
      <c r="CY1210" s="39"/>
      <c r="CZ1210" s="39"/>
      <c r="DA1210" s="39"/>
      <c r="DB1210" s="39"/>
      <c r="DC1210" s="39"/>
      <c r="DD1210" s="39"/>
      <c r="DE1210" s="39"/>
      <c r="DF1210" s="39"/>
      <c r="DG1210" s="39"/>
      <c r="DH1210" s="39"/>
      <c r="DI1210" s="39"/>
      <c r="DJ1210" s="39"/>
      <c r="DK1210" s="39"/>
      <c r="DL1210" s="39"/>
      <c r="DM1210" s="39"/>
      <c r="DN1210" s="39"/>
      <c r="DO1210" s="39"/>
      <c r="DP1210" s="39"/>
      <c r="DQ1210" s="39"/>
      <c r="DR1210" s="39"/>
      <c r="DS1210" s="39"/>
      <c r="DT1210" s="39"/>
      <c r="DU1210" s="39"/>
      <c r="DV1210" s="39"/>
      <c r="DW1210" s="39"/>
      <c r="DX1210" s="39"/>
      <c r="DY1210" s="39"/>
      <c r="DZ1210" s="39"/>
      <c r="EA1210" s="39"/>
      <c r="EB1210" s="39"/>
      <c r="EC1210" s="39"/>
      <c r="ED1210" s="39"/>
      <c r="EE1210" s="39"/>
      <c r="EF1210" s="39"/>
      <c r="EG1210" s="39"/>
      <c r="EH1210" s="39"/>
      <c r="EI1210" s="39"/>
      <c r="EJ1210" s="39"/>
      <c r="EK1210" s="39"/>
      <c r="EL1210" s="39"/>
      <c r="EM1210" s="39"/>
      <c r="EN1210" s="39"/>
      <c r="EO1210" s="39"/>
      <c r="EP1210" s="39"/>
      <c r="EQ1210" s="39"/>
      <c r="ER1210" s="39"/>
      <c r="ES1210" s="39"/>
      <c r="ET1210" s="39"/>
      <c r="EU1210" s="39"/>
      <c r="EV1210" s="39"/>
      <c r="EW1210" s="39"/>
      <c r="EX1210" s="39"/>
      <c r="EY1210" s="39"/>
      <c r="EZ1210" s="39"/>
      <c r="FA1210" s="39"/>
      <c r="FB1210" s="39"/>
      <c r="FC1210" s="39"/>
      <c r="FD1210" s="39"/>
      <c r="FE1210" s="39"/>
      <c r="FF1210" s="39"/>
      <c r="FG1210" s="39"/>
      <c r="FH1210" s="39"/>
      <c r="FI1210" s="39"/>
      <c r="FJ1210" s="39"/>
      <c r="FK1210" s="39"/>
      <c r="FL1210" s="39"/>
      <c r="FM1210" s="39"/>
      <c r="FN1210" s="39"/>
      <c r="FO1210" s="39"/>
      <c r="FP1210" s="39"/>
      <c r="FQ1210" s="39"/>
      <c r="FR1210" s="39"/>
      <c r="FS1210" s="39"/>
      <c r="FT1210" s="39"/>
      <c r="FU1210" s="39"/>
      <c r="FV1210" s="39"/>
      <c r="FW1210" s="39"/>
      <c r="FX1210" s="39"/>
      <c r="FY1210" s="39"/>
      <c r="FZ1210" s="39"/>
      <c r="GA1210" s="39"/>
      <c r="GB1210" s="39"/>
      <c r="GC1210" s="39"/>
      <c r="GD1210" s="39"/>
      <c r="GE1210" s="39"/>
      <c r="GF1210" s="39"/>
      <c r="GG1210" s="39"/>
      <c r="GH1210" s="39"/>
      <c r="GI1210" s="39"/>
      <c r="GJ1210" s="39"/>
      <c r="GK1210" s="39"/>
      <c r="GL1210" s="39"/>
      <c r="GM1210" s="39"/>
      <c r="GN1210" s="39"/>
      <c r="GO1210" s="39"/>
      <c r="GP1210" s="39"/>
      <c r="GQ1210" s="39"/>
      <c r="GR1210" s="39"/>
      <c r="GS1210" s="39"/>
      <c r="GT1210" s="39"/>
      <c r="GU1210" s="39"/>
      <c r="GV1210" s="39"/>
      <c r="GW1210" s="39"/>
      <c r="GX1210" s="39"/>
      <c r="GY1210" s="39"/>
      <c r="GZ1210" s="39"/>
      <c r="HA1210" s="39"/>
      <c r="HB1210" s="39"/>
      <c r="HC1210" s="39"/>
      <c r="HD1210" s="39"/>
      <c r="HE1210" s="39"/>
      <c r="HF1210" s="39"/>
      <c r="HG1210" s="39"/>
      <c r="HH1210" s="39"/>
      <c r="HI1210" s="39"/>
      <c r="HJ1210" s="39"/>
      <c r="HK1210" s="39"/>
      <c r="HL1210" s="39"/>
      <c r="HM1210" s="39"/>
      <c r="HN1210" s="39"/>
      <c r="HO1210" s="39"/>
      <c r="HP1210" s="39"/>
      <c r="HQ1210" s="39"/>
      <c r="HR1210" s="39"/>
      <c r="HS1210" s="39"/>
      <c r="HT1210" s="39"/>
      <c r="HU1210" s="39"/>
      <c r="HV1210" s="39"/>
      <c r="HW1210" s="39"/>
      <c r="HX1210" s="39"/>
      <c r="HY1210" s="39"/>
      <c r="HZ1210" s="39"/>
      <c r="IA1210" s="39"/>
      <c r="IB1210" s="44"/>
      <c r="IC1210" s="40"/>
      <c r="ID1210" s="40"/>
      <c r="IE1210" s="40"/>
      <c r="IF1210" s="40"/>
      <c r="IG1210" s="40"/>
      <c r="IH1210" s="40"/>
      <c r="II1210" s="40"/>
      <c r="IJ1210" s="40"/>
      <c r="IK1210" s="40"/>
      <c r="IL1210" s="40"/>
      <c r="IM1210" s="40"/>
      <c r="IN1210" s="40"/>
      <c r="IO1210" s="40"/>
      <c r="IP1210" s="40"/>
      <c r="IQ1210" s="40"/>
      <c r="IR1210" s="40"/>
      <c r="IS1210" s="40"/>
      <c r="IT1210" s="40"/>
      <c r="IU1210" s="40"/>
      <c r="IV1210" s="40"/>
    </row>
    <row r="1211" spans="2:256" s="33" customFormat="1" ht="47.25" x14ac:dyDescent="0.25">
      <c r="B1211" s="177"/>
      <c r="C1211" s="94">
        <v>575</v>
      </c>
      <c r="D1211" s="80" t="s">
        <v>3339</v>
      </c>
      <c r="E1211" s="42" t="s">
        <v>1757</v>
      </c>
      <c r="F1211" s="45" t="s">
        <v>3340</v>
      </c>
      <c r="G1211" s="80" t="s">
        <v>3961</v>
      </c>
      <c r="H1211" s="80" t="s">
        <v>3962</v>
      </c>
      <c r="I1211" s="145">
        <f>908018-123378</f>
        <v>784640</v>
      </c>
      <c r="J1211" s="38"/>
      <c r="K1211" s="35" t="s">
        <v>3695</v>
      </c>
      <c r="L1211" s="39"/>
      <c r="M1211" s="39"/>
      <c r="N1211" s="39"/>
      <c r="O1211" s="39"/>
      <c r="P1211" s="39"/>
      <c r="Q1211" s="39"/>
      <c r="R1211" s="39"/>
      <c r="S1211" s="39"/>
      <c r="T1211" s="39"/>
      <c r="U1211" s="39"/>
      <c r="V1211" s="39"/>
      <c r="W1211" s="39"/>
      <c r="X1211" s="39"/>
      <c r="Y1211" s="39"/>
      <c r="Z1211" s="39"/>
      <c r="AA1211" s="39"/>
      <c r="AB1211" s="39"/>
      <c r="AC1211" s="39"/>
      <c r="AD1211" s="39"/>
      <c r="AE1211" s="39"/>
      <c r="AF1211" s="39"/>
      <c r="AG1211" s="39"/>
      <c r="AH1211" s="39"/>
      <c r="AI1211" s="39"/>
      <c r="AJ1211" s="39"/>
      <c r="AK1211" s="39"/>
      <c r="AL1211" s="39"/>
      <c r="AM1211" s="39"/>
      <c r="AN1211" s="39"/>
      <c r="AO1211" s="39"/>
      <c r="AP1211" s="39"/>
      <c r="AQ1211" s="39"/>
      <c r="AR1211" s="39"/>
      <c r="AS1211" s="39"/>
      <c r="AT1211" s="39"/>
      <c r="AU1211" s="39"/>
      <c r="AV1211" s="39"/>
      <c r="AW1211" s="39"/>
      <c r="AX1211" s="39"/>
      <c r="AY1211" s="39"/>
      <c r="AZ1211" s="39"/>
      <c r="BA1211" s="39"/>
      <c r="BB1211" s="39"/>
      <c r="BC1211" s="39"/>
      <c r="BD1211" s="39"/>
      <c r="BE1211" s="39"/>
      <c r="BF1211" s="39"/>
      <c r="BG1211" s="39"/>
      <c r="BH1211" s="39"/>
      <c r="BI1211" s="39"/>
      <c r="BJ1211" s="39"/>
      <c r="BK1211" s="39"/>
      <c r="BL1211" s="39"/>
      <c r="BM1211" s="39"/>
      <c r="BN1211" s="39"/>
      <c r="BO1211" s="39"/>
      <c r="BP1211" s="39"/>
      <c r="BQ1211" s="39"/>
      <c r="BR1211" s="39"/>
      <c r="BS1211" s="39"/>
      <c r="BT1211" s="39"/>
      <c r="BU1211" s="39"/>
      <c r="BV1211" s="39"/>
      <c r="BW1211" s="39"/>
      <c r="BX1211" s="39"/>
      <c r="BY1211" s="39"/>
      <c r="BZ1211" s="39"/>
      <c r="CA1211" s="39"/>
      <c r="CB1211" s="39"/>
      <c r="CC1211" s="39"/>
      <c r="CD1211" s="39"/>
      <c r="CE1211" s="39"/>
      <c r="CF1211" s="39"/>
      <c r="CG1211" s="39"/>
      <c r="CH1211" s="39"/>
      <c r="CI1211" s="39"/>
      <c r="CJ1211" s="39"/>
      <c r="CK1211" s="39"/>
      <c r="CL1211" s="39"/>
      <c r="CM1211" s="39"/>
      <c r="CN1211" s="39"/>
      <c r="CO1211" s="39"/>
      <c r="CP1211" s="39"/>
      <c r="CQ1211" s="39"/>
      <c r="CR1211" s="39"/>
      <c r="CS1211" s="39"/>
      <c r="CT1211" s="39"/>
      <c r="CU1211" s="39"/>
      <c r="CV1211" s="39"/>
      <c r="CW1211" s="39"/>
      <c r="CX1211" s="39"/>
      <c r="CY1211" s="39"/>
      <c r="CZ1211" s="39"/>
      <c r="DA1211" s="39"/>
      <c r="DB1211" s="39"/>
      <c r="DC1211" s="39"/>
      <c r="DD1211" s="39"/>
      <c r="DE1211" s="39"/>
      <c r="DF1211" s="39"/>
      <c r="DG1211" s="39"/>
      <c r="DH1211" s="39"/>
      <c r="DI1211" s="39"/>
      <c r="DJ1211" s="39"/>
      <c r="DK1211" s="39"/>
      <c r="DL1211" s="39"/>
      <c r="DM1211" s="39"/>
      <c r="DN1211" s="39"/>
      <c r="DO1211" s="39"/>
      <c r="DP1211" s="39"/>
      <c r="DQ1211" s="39"/>
      <c r="DR1211" s="39"/>
      <c r="DS1211" s="39"/>
      <c r="DT1211" s="39"/>
      <c r="DU1211" s="39"/>
      <c r="DV1211" s="39"/>
      <c r="DW1211" s="39"/>
      <c r="DX1211" s="39"/>
      <c r="DY1211" s="39"/>
      <c r="DZ1211" s="39"/>
      <c r="EA1211" s="39"/>
      <c r="EB1211" s="39"/>
      <c r="EC1211" s="39"/>
      <c r="ED1211" s="39"/>
      <c r="EE1211" s="39"/>
      <c r="EF1211" s="39"/>
      <c r="EG1211" s="39"/>
      <c r="EH1211" s="39"/>
      <c r="EI1211" s="39"/>
      <c r="EJ1211" s="39"/>
      <c r="EK1211" s="39"/>
      <c r="EL1211" s="39"/>
      <c r="EM1211" s="39"/>
      <c r="EN1211" s="39"/>
      <c r="EO1211" s="39"/>
      <c r="EP1211" s="39"/>
      <c r="EQ1211" s="39"/>
      <c r="ER1211" s="39"/>
      <c r="ES1211" s="39"/>
      <c r="ET1211" s="39"/>
      <c r="EU1211" s="39"/>
      <c r="EV1211" s="39"/>
      <c r="EW1211" s="39"/>
      <c r="EX1211" s="39"/>
      <c r="EY1211" s="39"/>
      <c r="EZ1211" s="39"/>
      <c r="FA1211" s="39"/>
      <c r="FB1211" s="39"/>
      <c r="FC1211" s="39"/>
      <c r="FD1211" s="39"/>
      <c r="FE1211" s="39"/>
      <c r="FF1211" s="39"/>
      <c r="FG1211" s="39"/>
      <c r="FH1211" s="39"/>
      <c r="FI1211" s="39"/>
      <c r="FJ1211" s="39"/>
      <c r="FK1211" s="39"/>
      <c r="FL1211" s="39"/>
      <c r="FM1211" s="39"/>
      <c r="FN1211" s="39"/>
      <c r="FO1211" s="39"/>
      <c r="FP1211" s="39"/>
      <c r="FQ1211" s="39"/>
      <c r="FR1211" s="39"/>
      <c r="FS1211" s="39"/>
      <c r="FT1211" s="39"/>
      <c r="FU1211" s="39"/>
      <c r="FV1211" s="39"/>
      <c r="FW1211" s="39"/>
      <c r="FX1211" s="39"/>
      <c r="FY1211" s="39"/>
      <c r="FZ1211" s="39"/>
      <c r="GA1211" s="39"/>
      <c r="GB1211" s="39"/>
      <c r="GC1211" s="39"/>
      <c r="GD1211" s="39"/>
      <c r="GE1211" s="39"/>
      <c r="GF1211" s="39"/>
      <c r="GG1211" s="39"/>
      <c r="GH1211" s="39"/>
      <c r="GI1211" s="39"/>
      <c r="GJ1211" s="39"/>
      <c r="GK1211" s="39"/>
      <c r="GL1211" s="39"/>
      <c r="GM1211" s="39"/>
      <c r="GN1211" s="39"/>
      <c r="GO1211" s="39"/>
      <c r="GP1211" s="39"/>
      <c r="GQ1211" s="39"/>
      <c r="GR1211" s="39"/>
      <c r="GS1211" s="39"/>
      <c r="GT1211" s="39"/>
      <c r="GU1211" s="39"/>
      <c r="GV1211" s="39"/>
      <c r="GW1211" s="39"/>
      <c r="GX1211" s="39"/>
      <c r="GY1211" s="39"/>
      <c r="GZ1211" s="39"/>
      <c r="HA1211" s="39"/>
      <c r="HB1211" s="39"/>
      <c r="HC1211" s="39"/>
      <c r="HD1211" s="39"/>
      <c r="HE1211" s="39"/>
      <c r="HF1211" s="39"/>
      <c r="HG1211" s="39"/>
      <c r="HH1211" s="39"/>
      <c r="HI1211" s="39"/>
      <c r="HJ1211" s="39"/>
      <c r="HK1211" s="39"/>
      <c r="HL1211" s="39"/>
      <c r="HM1211" s="39"/>
      <c r="HN1211" s="39"/>
      <c r="HO1211" s="39"/>
      <c r="HP1211" s="39"/>
      <c r="HQ1211" s="39"/>
      <c r="HR1211" s="39"/>
      <c r="HS1211" s="39"/>
      <c r="HT1211" s="39"/>
      <c r="HU1211" s="39"/>
      <c r="HV1211" s="39"/>
      <c r="HW1211" s="39"/>
      <c r="HX1211" s="39"/>
      <c r="HY1211" s="39"/>
      <c r="HZ1211" s="39"/>
      <c r="IA1211" s="39"/>
      <c r="IB1211" s="44"/>
      <c r="IC1211" s="40"/>
      <c r="ID1211" s="40"/>
      <c r="IE1211" s="40"/>
      <c r="IF1211" s="40"/>
      <c r="IG1211" s="40"/>
      <c r="IH1211" s="40"/>
      <c r="II1211" s="40"/>
      <c r="IJ1211" s="40"/>
      <c r="IK1211" s="40"/>
      <c r="IL1211" s="40"/>
      <c r="IM1211" s="40"/>
      <c r="IN1211" s="40"/>
      <c r="IO1211" s="40"/>
      <c r="IP1211" s="40"/>
      <c r="IQ1211" s="40"/>
      <c r="IR1211" s="40"/>
      <c r="IS1211" s="40"/>
      <c r="IT1211" s="40"/>
      <c r="IU1211" s="40"/>
      <c r="IV1211" s="40"/>
    </row>
    <row r="1212" spans="2:256" s="33" customFormat="1" ht="31.5" x14ac:dyDescent="0.25">
      <c r="B1212" s="177"/>
      <c r="C1212" s="94">
        <v>576</v>
      </c>
      <c r="D1212" s="80" t="s">
        <v>3341</v>
      </c>
      <c r="E1212" s="42" t="s">
        <v>1757</v>
      </c>
      <c r="F1212" s="45" t="s">
        <v>1587</v>
      </c>
      <c r="G1212" s="80" t="s">
        <v>4141</v>
      </c>
      <c r="H1212" s="112" t="s">
        <v>4142</v>
      </c>
      <c r="I1212" s="145">
        <v>46800</v>
      </c>
      <c r="J1212" s="38"/>
      <c r="K1212" s="35" t="s">
        <v>3696</v>
      </c>
      <c r="L1212" s="39"/>
      <c r="M1212" s="39"/>
      <c r="N1212" s="39"/>
      <c r="O1212" s="39"/>
      <c r="P1212" s="39"/>
      <c r="Q1212" s="39"/>
      <c r="R1212" s="39"/>
      <c r="S1212" s="39"/>
      <c r="T1212" s="39"/>
      <c r="U1212" s="39"/>
      <c r="V1212" s="39"/>
      <c r="W1212" s="39"/>
      <c r="X1212" s="39"/>
      <c r="Y1212" s="39"/>
      <c r="Z1212" s="39"/>
      <c r="AA1212" s="39"/>
      <c r="AB1212" s="39"/>
      <c r="AC1212" s="39"/>
      <c r="AD1212" s="39"/>
      <c r="AE1212" s="39"/>
      <c r="AF1212" s="39"/>
      <c r="AG1212" s="39"/>
      <c r="AH1212" s="39"/>
      <c r="AI1212" s="39"/>
      <c r="AJ1212" s="39"/>
      <c r="AK1212" s="39"/>
      <c r="AL1212" s="39"/>
      <c r="AM1212" s="39"/>
      <c r="AN1212" s="39"/>
      <c r="AO1212" s="39"/>
      <c r="AP1212" s="39"/>
      <c r="AQ1212" s="39"/>
      <c r="AR1212" s="39"/>
      <c r="AS1212" s="39"/>
      <c r="AT1212" s="39"/>
      <c r="AU1212" s="39"/>
      <c r="AV1212" s="39"/>
      <c r="AW1212" s="39"/>
      <c r="AX1212" s="39"/>
      <c r="AY1212" s="39"/>
      <c r="AZ1212" s="39"/>
      <c r="BA1212" s="39"/>
      <c r="BB1212" s="39"/>
      <c r="BC1212" s="39"/>
      <c r="BD1212" s="39"/>
      <c r="BE1212" s="39"/>
      <c r="BF1212" s="39"/>
      <c r="BG1212" s="39"/>
      <c r="BH1212" s="39"/>
      <c r="BI1212" s="39"/>
      <c r="BJ1212" s="39"/>
      <c r="BK1212" s="39"/>
      <c r="BL1212" s="39"/>
      <c r="BM1212" s="39"/>
      <c r="BN1212" s="39"/>
      <c r="BO1212" s="39"/>
      <c r="BP1212" s="39"/>
      <c r="BQ1212" s="39"/>
      <c r="BR1212" s="39"/>
      <c r="BS1212" s="39"/>
      <c r="BT1212" s="39"/>
      <c r="BU1212" s="39"/>
      <c r="BV1212" s="39"/>
      <c r="BW1212" s="39"/>
      <c r="BX1212" s="39"/>
      <c r="BY1212" s="39"/>
      <c r="BZ1212" s="39"/>
      <c r="CA1212" s="39"/>
      <c r="CB1212" s="39"/>
      <c r="CC1212" s="39"/>
      <c r="CD1212" s="39"/>
      <c r="CE1212" s="39"/>
      <c r="CF1212" s="39"/>
      <c r="CG1212" s="39"/>
      <c r="CH1212" s="39"/>
      <c r="CI1212" s="39"/>
      <c r="CJ1212" s="39"/>
      <c r="CK1212" s="39"/>
      <c r="CL1212" s="39"/>
      <c r="CM1212" s="39"/>
      <c r="CN1212" s="39"/>
      <c r="CO1212" s="39"/>
      <c r="CP1212" s="39"/>
      <c r="CQ1212" s="39"/>
      <c r="CR1212" s="39"/>
      <c r="CS1212" s="39"/>
      <c r="CT1212" s="39"/>
      <c r="CU1212" s="39"/>
      <c r="CV1212" s="39"/>
      <c r="CW1212" s="39"/>
      <c r="CX1212" s="39"/>
      <c r="CY1212" s="39"/>
      <c r="CZ1212" s="39"/>
      <c r="DA1212" s="39"/>
      <c r="DB1212" s="39"/>
      <c r="DC1212" s="39"/>
      <c r="DD1212" s="39"/>
      <c r="DE1212" s="39"/>
      <c r="DF1212" s="39"/>
      <c r="DG1212" s="39"/>
      <c r="DH1212" s="39"/>
      <c r="DI1212" s="39"/>
      <c r="DJ1212" s="39"/>
      <c r="DK1212" s="39"/>
      <c r="DL1212" s="39"/>
      <c r="DM1212" s="39"/>
      <c r="DN1212" s="39"/>
      <c r="DO1212" s="39"/>
      <c r="DP1212" s="39"/>
      <c r="DQ1212" s="39"/>
      <c r="DR1212" s="39"/>
      <c r="DS1212" s="39"/>
      <c r="DT1212" s="39"/>
      <c r="DU1212" s="39"/>
      <c r="DV1212" s="39"/>
      <c r="DW1212" s="39"/>
      <c r="DX1212" s="39"/>
      <c r="DY1212" s="39"/>
      <c r="DZ1212" s="39"/>
      <c r="EA1212" s="39"/>
      <c r="EB1212" s="39"/>
      <c r="EC1212" s="39"/>
      <c r="ED1212" s="39"/>
      <c r="EE1212" s="39"/>
      <c r="EF1212" s="39"/>
      <c r="EG1212" s="39"/>
      <c r="EH1212" s="39"/>
      <c r="EI1212" s="39"/>
      <c r="EJ1212" s="39"/>
      <c r="EK1212" s="39"/>
      <c r="EL1212" s="39"/>
      <c r="EM1212" s="39"/>
      <c r="EN1212" s="39"/>
      <c r="EO1212" s="39"/>
      <c r="EP1212" s="39"/>
      <c r="EQ1212" s="39"/>
      <c r="ER1212" s="39"/>
      <c r="ES1212" s="39"/>
      <c r="ET1212" s="39"/>
      <c r="EU1212" s="39"/>
      <c r="EV1212" s="39"/>
      <c r="EW1212" s="39"/>
      <c r="EX1212" s="39"/>
      <c r="EY1212" s="39"/>
      <c r="EZ1212" s="39"/>
      <c r="FA1212" s="39"/>
      <c r="FB1212" s="39"/>
      <c r="FC1212" s="39"/>
      <c r="FD1212" s="39"/>
      <c r="FE1212" s="39"/>
      <c r="FF1212" s="39"/>
      <c r="FG1212" s="39"/>
      <c r="FH1212" s="39"/>
      <c r="FI1212" s="39"/>
      <c r="FJ1212" s="39"/>
      <c r="FK1212" s="39"/>
      <c r="FL1212" s="39"/>
      <c r="FM1212" s="39"/>
      <c r="FN1212" s="39"/>
      <c r="FO1212" s="39"/>
      <c r="FP1212" s="39"/>
      <c r="FQ1212" s="39"/>
      <c r="FR1212" s="39"/>
      <c r="FS1212" s="39"/>
      <c r="FT1212" s="39"/>
      <c r="FU1212" s="39"/>
      <c r="FV1212" s="39"/>
      <c r="FW1212" s="39"/>
      <c r="FX1212" s="39"/>
      <c r="FY1212" s="39"/>
      <c r="FZ1212" s="39"/>
      <c r="GA1212" s="39"/>
      <c r="GB1212" s="39"/>
      <c r="GC1212" s="39"/>
      <c r="GD1212" s="39"/>
      <c r="GE1212" s="39"/>
      <c r="GF1212" s="39"/>
      <c r="GG1212" s="39"/>
      <c r="GH1212" s="39"/>
      <c r="GI1212" s="39"/>
      <c r="GJ1212" s="39"/>
      <c r="GK1212" s="39"/>
      <c r="GL1212" s="39"/>
      <c r="GM1212" s="39"/>
      <c r="GN1212" s="39"/>
      <c r="GO1212" s="39"/>
      <c r="GP1212" s="39"/>
      <c r="GQ1212" s="39"/>
      <c r="GR1212" s="39"/>
      <c r="GS1212" s="39"/>
      <c r="GT1212" s="39"/>
      <c r="GU1212" s="39"/>
      <c r="GV1212" s="39"/>
      <c r="GW1212" s="39"/>
      <c r="GX1212" s="39"/>
      <c r="GY1212" s="39"/>
      <c r="GZ1212" s="39"/>
      <c r="HA1212" s="39"/>
      <c r="HB1212" s="39"/>
      <c r="HC1212" s="39"/>
      <c r="HD1212" s="39"/>
      <c r="HE1212" s="39"/>
      <c r="HF1212" s="39"/>
      <c r="HG1212" s="39"/>
      <c r="HH1212" s="39"/>
      <c r="HI1212" s="39"/>
      <c r="HJ1212" s="39"/>
      <c r="HK1212" s="39"/>
      <c r="HL1212" s="39"/>
      <c r="HM1212" s="39"/>
      <c r="HN1212" s="39"/>
      <c r="HO1212" s="39"/>
      <c r="HP1212" s="39"/>
      <c r="HQ1212" s="39"/>
      <c r="HR1212" s="39"/>
      <c r="HS1212" s="39"/>
      <c r="HT1212" s="39"/>
      <c r="HU1212" s="39"/>
      <c r="HV1212" s="39"/>
      <c r="HW1212" s="39"/>
      <c r="HX1212" s="39"/>
      <c r="HY1212" s="39"/>
      <c r="HZ1212" s="39"/>
      <c r="IA1212" s="39"/>
      <c r="IB1212" s="44"/>
      <c r="IC1212" s="40"/>
      <c r="ID1212" s="40"/>
      <c r="IE1212" s="40"/>
      <c r="IF1212" s="40"/>
      <c r="IG1212" s="40"/>
      <c r="IH1212" s="40"/>
      <c r="II1212" s="40"/>
      <c r="IJ1212" s="40"/>
      <c r="IK1212" s="40"/>
      <c r="IL1212" s="40"/>
      <c r="IM1212" s="40"/>
      <c r="IN1212" s="40"/>
      <c r="IO1212" s="40"/>
      <c r="IP1212" s="40"/>
      <c r="IQ1212" s="40"/>
      <c r="IR1212" s="40"/>
      <c r="IS1212" s="40"/>
      <c r="IT1212" s="40"/>
      <c r="IU1212" s="40"/>
      <c r="IV1212" s="40"/>
    </row>
    <row r="1213" spans="2:256" s="33" customFormat="1" ht="63" x14ac:dyDescent="0.25">
      <c r="B1213" s="177"/>
      <c r="C1213" s="94">
        <v>577</v>
      </c>
      <c r="D1213" s="80" t="s">
        <v>3342</v>
      </c>
      <c r="E1213" s="42" t="s">
        <v>1757</v>
      </c>
      <c r="F1213" s="45" t="s">
        <v>1588</v>
      </c>
      <c r="G1213" s="80" t="s">
        <v>4143</v>
      </c>
      <c r="H1213" s="80" t="s">
        <v>4144</v>
      </c>
      <c r="I1213" s="145">
        <v>269571</v>
      </c>
      <c r="J1213" s="38"/>
      <c r="K1213" s="35" t="s">
        <v>3697</v>
      </c>
      <c r="L1213" s="39"/>
      <c r="M1213" s="39"/>
      <c r="N1213" s="39"/>
      <c r="O1213" s="39"/>
      <c r="P1213" s="39"/>
      <c r="Q1213" s="39"/>
      <c r="R1213" s="39"/>
      <c r="S1213" s="39"/>
      <c r="T1213" s="39"/>
      <c r="U1213" s="39"/>
      <c r="V1213" s="39"/>
      <c r="W1213" s="39"/>
      <c r="X1213" s="39"/>
      <c r="Y1213" s="39"/>
      <c r="Z1213" s="39"/>
      <c r="AA1213" s="39"/>
      <c r="AB1213" s="39"/>
      <c r="AC1213" s="39"/>
      <c r="AD1213" s="39"/>
      <c r="AE1213" s="39"/>
      <c r="AF1213" s="39"/>
      <c r="AG1213" s="39"/>
      <c r="AH1213" s="39"/>
      <c r="AI1213" s="39"/>
      <c r="AJ1213" s="39"/>
      <c r="AK1213" s="39"/>
      <c r="AL1213" s="39"/>
      <c r="AM1213" s="39"/>
      <c r="AN1213" s="39"/>
      <c r="AO1213" s="39"/>
      <c r="AP1213" s="39"/>
      <c r="AQ1213" s="39"/>
      <c r="AR1213" s="39"/>
      <c r="AS1213" s="39"/>
      <c r="AT1213" s="39"/>
      <c r="AU1213" s="39"/>
      <c r="AV1213" s="39"/>
      <c r="AW1213" s="39"/>
      <c r="AX1213" s="39"/>
      <c r="AY1213" s="39"/>
      <c r="AZ1213" s="39"/>
      <c r="BA1213" s="39"/>
      <c r="BB1213" s="39"/>
      <c r="BC1213" s="39"/>
      <c r="BD1213" s="39"/>
      <c r="BE1213" s="39"/>
      <c r="BF1213" s="39"/>
      <c r="BG1213" s="39"/>
      <c r="BH1213" s="39"/>
      <c r="BI1213" s="39"/>
      <c r="BJ1213" s="39"/>
      <c r="BK1213" s="39"/>
      <c r="BL1213" s="39"/>
      <c r="BM1213" s="39"/>
      <c r="BN1213" s="39"/>
      <c r="BO1213" s="39"/>
      <c r="BP1213" s="39"/>
      <c r="BQ1213" s="39"/>
      <c r="BR1213" s="39"/>
      <c r="BS1213" s="39"/>
      <c r="BT1213" s="39"/>
      <c r="BU1213" s="39"/>
      <c r="BV1213" s="39"/>
      <c r="BW1213" s="39"/>
      <c r="BX1213" s="39"/>
      <c r="BY1213" s="39"/>
      <c r="BZ1213" s="39"/>
      <c r="CA1213" s="39"/>
      <c r="CB1213" s="39"/>
      <c r="CC1213" s="39"/>
      <c r="CD1213" s="39"/>
      <c r="CE1213" s="39"/>
      <c r="CF1213" s="39"/>
      <c r="CG1213" s="39"/>
      <c r="CH1213" s="39"/>
      <c r="CI1213" s="39"/>
      <c r="CJ1213" s="39"/>
      <c r="CK1213" s="39"/>
      <c r="CL1213" s="39"/>
      <c r="CM1213" s="39"/>
      <c r="CN1213" s="39"/>
      <c r="CO1213" s="39"/>
      <c r="CP1213" s="39"/>
      <c r="CQ1213" s="39"/>
      <c r="CR1213" s="39"/>
      <c r="CS1213" s="39"/>
      <c r="CT1213" s="39"/>
      <c r="CU1213" s="39"/>
      <c r="CV1213" s="39"/>
      <c r="CW1213" s="39"/>
      <c r="CX1213" s="39"/>
      <c r="CY1213" s="39"/>
      <c r="CZ1213" s="39"/>
      <c r="DA1213" s="39"/>
      <c r="DB1213" s="39"/>
      <c r="DC1213" s="39"/>
      <c r="DD1213" s="39"/>
      <c r="DE1213" s="39"/>
      <c r="DF1213" s="39"/>
      <c r="DG1213" s="39"/>
      <c r="DH1213" s="39"/>
      <c r="DI1213" s="39"/>
      <c r="DJ1213" s="39"/>
      <c r="DK1213" s="39"/>
      <c r="DL1213" s="39"/>
      <c r="DM1213" s="39"/>
      <c r="DN1213" s="39"/>
      <c r="DO1213" s="39"/>
      <c r="DP1213" s="39"/>
      <c r="DQ1213" s="39"/>
      <c r="DR1213" s="39"/>
      <c r="DS1213" s="39"/>
      <c r="DT1213" s="39"/>
      <c r="DU1213" s="39"/>
      <c r="DV1213" s="39"/>
      <c r="DW1213" s="39"/>
      <c r="DX1213" s="39"/>
      <c r="DY1213" s="39"/>
      <c r="DZ1213" s="39"/>
      <c r="EA1213" s="39"/>
      <c r="EB1213" s="39"/>
      <c r="EC1213" s="39"/>
      <c r="ED1213" s="39"/>
      <c r="EE1213" s="39"/>
      <c r="EF1213" s="39"/>
      <c r="EG1213" s="39"/>
      <c r="EH1213" s="39"/>
      <c r="EI1213" s="39"/>
      <c r="EJ1213" s="39"/>
      <c r="EK1213" s="39"/>
      <c r="EL1213" s="39"/>
      <c r="EM1213" s="39"/>
      <c r="EN1213" s="39"/>
      <c r="EO1213" s="39"/>
      <c r="EP1213" s="39"/>
      <c r="EQ1213" s="39"/>
      <c r="ER1213" s="39"/>
      <c r="ES1213" s="39"/>
      <c r="ET1213" s="39"/>
      <c r="EU1213" s="39"/>
      <c r="EV1213" s="39"/>
      <c r="EW1213" s="39"/>
      <c r="EX1213" s="39"/>
      <c r="EY1213" s="39"/>
      <c r="EZ1213" s="39"/>
      <c r="FA1213" s="39"/>
      <c r="FB1213" s="39"/>
      <c r="FC1213" s="39"/>
      <c r="FD1213" s="39"/>
      <c r="FE1213" s="39"/>
      <c r="FF1213" s="39"/>
      <c r="FG1213" s="39"/>
      <c r="FH1213" s="39"/>
      <c r="FI1213" s="39"/>
      <c r="FJ1213" s="39"/>
      <c r="FK1213" s="39"/>
      <c r="FL1213" s="39"/>
      <c r="FM1213" s="39"/>
      <c r="FN1213" s="39"/>
      <c r="FO1213" s="39"/>
      <c r="FP1213" s="39"/>
      <c r="FQ1213" s="39"/>
      <c r="FR1213" s="39"/>
      <c r="FS1213" s="39"/>
      <c r="FT1213" s="39"/>
      <c r="FU1213" s="39"/>
      <c r="FV1213" s="39"/>
      <c r="FW1213" s="39"/>
      <c r="FX1213" s="39"/>
      <c r="FY1213" s="39"/>
      <c r="FZ1213" s="39"/>
      <c r="GA1213" s="39"/>
      <c r="GB1213" s="39"/>
      <c r="GC1213" s="39"/>
      <c r="GD1213" s="39"/>
      <c r="GE1213" s="39"/>
      <c r="GF1213" s="39"/>
      <c r="GG1213" s="39"/>
      <c r="GH1213" s="39"/>
      <c r="GI1213" s="39"/>
      <c r="GJ1213" s="39"/>
      <c r="GK1213" s="39"/>
      <c r="GL1213" s="39"/>
      <c r="GM1213" s="39"/>
      <c r="GN1213" s="39"/>
      <c r="GO1213" s="39"/>
      <c r="GP1213" s="39"/>
      <c r="GQ1213" s="39"/>
      <c r="GR1213" s="39"/>
      <c r="GS1213" s="39"/>
      <c r="GT1213" s="39"/>
      <c r="GU1213" s="39"/>
      <c r="GV1213" s="39"/>
      <c r="GW1213" s="39"/>
      <c r="GX1213" s="39"/>
      <c r="GY1213" s="39"/>
      <c r="GZ1213" s="39"/>
      <c r="HA1213" s="39"/>
      <c r="HB1213" s="39"/>
      <c r="HC1213" s="39"/>
      <c r="HD1213" s="39"/>
      <c r="HE1213" s="39"/>
      <c r="HF1213" s="39"/>
      <c r="HG1213" s="39"/>
      <c r="HH1213" s="39"/>
      <c r="HI1213" s="39"/>
      <c r="HJ1213" s="39"/>
      <c r="HK1213" s="39"/>
      <c r="HL1213" s="39"/>
      <c r="HM1213" s="39"/>
      <c r="HN1213" s="39"/>
      <c r="HO1213" s="39"/>
      <c r="HP1213" s="39"/>
      <c r="HQ1213" s="39"/>
      <c r="HR1213" s="39"/>
      <c r="HS1213" s="39"/>
      <c r="HT1213" s="39"/>
      <c r="HU1213" s="39"/>
      <c r="HV1213" s="39"/>
      <c r="HW1213" s="39"/>
      <c r="HX1213" s="39"/>
      <c r="HY1213" s="39"/>
      <c r="HZ1213" s="39"/>
      <c r="IA1213" s="39"/>
      <c r="IB1213" s="44"/>
      <c r="IC1213" s="40"/>
      <c r="ID1213" s="40"/>
      <c r="IE1213" s="40"/>
      <c r="IF1213" s="40"/>
      <c r="IG1213" s="40"/>
      <c r="IH1213" s="40"/>
      <c r="II1213" s="40"/>
      <c r="IJ1213" s="40"/>
      <c r="IK1213" s="40"/>
      <c r="IL1213" s="40"/>
      <c r="IM1213" s="40"/>
      <c r="IN1213" s="40"/>
      <c r="IO1213" s="40"/>
      <c r="IP1213" s="40"/>
      <c r="IQ1213" s="40"/>
      <c r="IR1213" s="40"/>
      <c r="IS1213" s="40"/>
      <c r="IT1213" s="40"/>
      <c r="IU1213" s="40"/>
      <c r="IV1213" s="40"/>
    </row>
    <row r="1214" spans="2:256" s="33" customFormat="1" ht="31.5" x14ac:dyDescent="0.25">
      <c r="B1214" s="177"/>
      <c r="C1214" s="94">
        <v>578</v>
      </c>
      <c r="D1214" s="80" t="s">
        <v>3335</v>
      </c>
      <c r="E1214" s="42" t="s">
        <v>1757</v>
      </c>
      <c r="F1214" s="45" t="s">
        <v>1589</v>
      </c>
      <c r="G1214" s="80" t="s">
        <v>4145</v>
      </c>
      <c r="H1214" s="112" t="s">
        <v>4146</v>
      </c>
      <c r="I1214" s="145">
        <v>54250</v>
      </c>
      <c r="J1214" s="38"/>
      <c r="K1214" s="35" t="s">
        <v>3698</v>
      </c>
      <c r="L1214" s="39"/>
      <c r="M1214" s="39"/>
      <c r="N1214" s="39"/>
      <c r="O1214" s="39"/>
      <c r="P1214" s="39"/>
      <c r="Q1214" s="39"/>
      <c r="R1214" s="39"/>
      <c r="S1214" s="39"/>
      <c r="T1214" s="39"/>
      <c r="U1214" s="39"/>
      <c r="V1214" s="39"/>
      <c r="W1214" s="39"/>
      <c r="X1214" s="39"/>
      <c r="Y1214" s="39"/>
      <c r="Z1214" s="39"/>
      <c r="AA1214" s="39"/>
      <c r="AB1214" s="39"/>
      <c r="AC1214" s="39"/>
      <c r="AD1214" s="39"/>
      <c r="AE1214" s="39"/>
      <c r="AF1214" s="39"/>
      <c r="AG1214" s="39"/>
      <c r="AH1214" s="39"/>
      <c r="AI1214" s="39"/>
      <c r="AJ1214" s="39"/>
      <c r="AK1214" s="39"/>
      <c r="AL1214" s="39"/>
      <c r="AM1214" s="39"/>
      <c r="AN1214" s="39"/>
      <c r="AO1214" s="39"/>
      <c r="AP1214" s="39"/>
      <c r="AQ1214" s="39"/>
      <c r="AR1214" s="39"/>
      <c r="AS1214" s="39"/>
      <c r="AT1214" s="39"/>
      <c r="AU1214" s="39"/>
      <c r="AV1214" s="39"/>
      <c r="AW1214" s="39"/>
      <c r="AX1214" s="39"/>
      <c r="AY1214" s="39"/>
      <c r="AZ1214" s="39"/>
      <c r="BA1214" s="39"/>
      <c r="BB1214" s="39"/>
      <c r="BC1214" s="39"/>
      <c r="BD1214" s="39"/>
      <c r="BE1214" s="39"/>
      <c r="BF1214" s="39"/>
      <c r="BG1214" s="39"/>
      <c r="BH1214" s="39"/>
      <c r="BI1214" s="39"/>
      <c r="BJ1214" s="39"/>
      <c r="BK1214" s="39"/>
      <c r="BL1214" s="39"/>
      <c r="BM1214" s="39"/>
      <c r="BN1214" s="39"/>
      <c r="BO1214" s="39"/>
      <c r="BP1214" s="39"/>
      <c r="BQ1214" s="39"/>
      <c r="BR1214" s="39"/>
      <c r="BS1214" s="39"/>
      <c r="BT1214" s="39"/>
      <c r="BU1214" s="39"/>
      <c r="BV1214" s="39"/>
      <c r="BW1214" s="39"/>
      <c r="BX1214" s="39"/>
      <c r="BY1214" s="39"/>
      <c r="BZ1214" s="39"/>
      <c r="CA1214" s="39"/>
      <c r="CB1214" s="39"/>
      <c r="CC1214" s="39"/>
      <c r="CD1214" s="39"/>
      <c r="CE1214" s="39"/>
      <c r="CF1214" s="39"/>
      <c r="CG1214" s="39"/>
      <c r="CH1214" s="39"/>
      <c r="CI1214" s="39"/>
      <c r="CJ1214" s="39"/>
      <c r="CK1214" s="39"/>
      <c r="CL1214" s="39"/>
      <c r="CM1214" s="39"/>
      <c r="CN1214" s="39"/>
      <c r="CO1214" s="39"/>
      <c r="CP1214" s="39"/>
      <c r="CQ1214" s="39"/>
      <c r="CR1214" s="39"/>
      <c r="CS1214" s="39"/>
      <c r="CT1214" s="39"/>
      <c r="CU1214" s="39"/>
      <c r="CV1214" s="39"/>
      <c r="CW1214" s="39"/>
      <c r="CX1214" s="39"/>
      <c r="CY1214" s="39"/>
      <c r="CZ1214" s="39"/>
      <c r="DA1214" s="39"/>
      <c r="DB1214" s="39"/>
      <c r="DC1214" s="39"/>
      <c r="DD1214" s="39"/>
      <c r="DE1214" s="39"/>
      <c r="DF1214" s="39"/>
      <c r="DG1214" s="39"/>
      <c r="DH1214" s="39"/>
      <c r="DI1214" s="39"/>
      <c r="DJ1214" s="39"/>
      <c r="DK1214" s="39"/>
      <c r="DL1214" s="39"/>
      <c r="DM1214" s="39"/>
      <c r="DN1214" s="39"/>
      <c r="DO1214" s="39"/>
      <c r="DP1214" s="39"/>
      <c r="DQ1214" s="39"/>
      <c r="DR1214" s="39"/>
      <c r="DS1214" s="39"/>
      <c r="DT1214" s="39"/>
      <c r="DU1214" s="39"/>
      <c r="DV1214" s="39"/>
      <c r="DW1214" s="39"/>
      <c r="DX1214" s="39"/>
      <c r="DY1214" s="39"/>
      <c r="DZ1214" s="39"/>
      <c r="EA1214" s="39"/>
      <c r="EB1214" s="39"/>
      <c r="EC1214" s="39"/>
      <c r="ED1214" s="39"/>
      <c r="EE1214" s="39"/>
      <c r="EF1214" s="39"/>
      <c r="EG1214" s="39"/>
      <c r="EH1214" s="39"/>
      <c r="EI1214" s="39"/>
      <c r="EJ1214" s="39"/>
      <c r="EK1214" s="39"/>
      <c r="EL1214" s="39"/>
      <c r="EM1214" s="39"/>
      <c r="EN1214" s="39"/>
      <c r="EO1214" s="39"/>
      <c r="EP1214" s="39"/>
      <c r="EQ1214" s="39"/>
      <c r="ER1214" s="39"/>
      <c r="ES1214" s="39"/>
      <c r="ET1214" s="39"/>
      <c r="EU1214" s="39"/>
      <c r="EV1214" s="39"/>
      <c r="EW1214" s="39"/>
      <c r="EX1214" s="39"/>
      <c r="EY1214" s="39"/>
      <c r="EZ1214" s="39"/>
      <c r="FA1214" s="39"/>
      <c r="FB1214" s="39"/>
      <c r="FC1214" s="39"/>
      <c r="FD1214" s="39"/>
      <c r="FE1214" s="39"/>
      <c r="FF1214" s="39"/>
      <c r="FG1214" s="39"/>
      <c r="FH1214" s="39"/>
      <c r="FI1214" s="39"/>
      <c r="FJ1214" s="39"/>
      <c r="FK1214" s="39"/>
      <c r="FL1214" s="39"/>
      <c r="FM1214" s="39"/>
      <c r="FN1214" s="39"/>
      <c r="FO1214" s="39"/>
      <c r="FP1214" s="39"/>
      <c r="FQ1214" s="39"/>
      <c r="FR1214" s="39"/>
      <c r="FS1214" s="39"/>
      <c r="FT1214" s="39"/>
      <c r="FU1214" s="39"/>
      <c r="FV1214" s="39"/>
      <c r="FW1214" s="39"/>
      <c r="FX1214" s="39"/>
      <c r="FY1214" s="39"/>
      <c r="FZ1214" s="39"/>
      <c r="GA1214" s="39"/>
      <c r="GB1214" s="39"/>
      <c r="GC1214" s="39"/>
      <c r="GD1214" s="39"/>
      <c r="GE1214" s="39"/>
      <c r="GF1214" s="39"/>
      <c r="GG1214" s="39"/>
      <c r="GH1214" s="39"/>
      <c r="GI1214" s="39"/>
      <c r="GJ1214" s="39"/>
      <c r="GK1214" s="39"/>
      <c r="GL1214" s="39"/>
      <c r="GM1214" s="39"/>
      <c r="GN1214" s="39"/>
      <c r="GO1214" s="39"/>
      <c r="GP1214" s="39"/>
      <c r="GQ1214" s="39"/>
      <c r="GR1214" s="39"/>
      <c r="GS1214" s="39"/>
      <c r="GT1214" s="39"/>
      <c r="GU1214" s="39"/>
      <c r="GV1214" s="39"/>
      <c r="GW1214" s="39"/>
      <c r="GX1214" s="39"/>
      <c r="GY1214" s="39"/>
      <c r="GZ1214" s="39"/>
      <c r="HA1214" s="39"/>
      <c r="HB1214" s="39"/>
      <c r="HC1214" s="39"/>
      <c r="HD1214" s="39"/>
      <c r="HE1214" s="39"/>
      <c r="HF1214" s="39"/>
      <c r="HG1214" s="39"/>
      <c r="HH1214" s="39"/>
      <c r="HI1214" s="39"/>
      <c r="HJ1214" s="39"/>
      <c r="HK1214" s="39"/>
      <c r="HL1214" s="39"/>
      <c r="HM1214" s="39"/>
      <c r="HN1214" s="39"/>
      <c r="HO1214" s="39"/>
      <c r="HP1214" s="39"/>
      <c r="HQ1214" s="39"/>
      <c r="HR1214" s="39"/>
      <c r="HS1214" s="39"/>
      <c r="HT1214" s="39"/>
      <c r="HU1214" s="39"/>
      <c r="HV1214" s="39"/>
      <c r="HW1214" s="39"/>
      <c r="HX1214" s="39"/>
      <c r="HY1214" s="39"/>
      <c r="HZ1214" s="39"/>
      <c r="IA1214" s="39"/>
      <c r="IB1214" s="44"/>
      <c r="IC1214" s="40"/>
      <c r="ID1214" s="40"/>
      <c r="IE1214" s="40"/>
      <c r="IF1214" s="40"/>
      <c r="IG1214" s="40"/>
      <c r="IH1214" s="40"/>
      <c r="II1214" s="40"/>
      <c r="IJ1214" s="40"/>
      <c r="IK1214" s="40"/>
      <c r="IL1214" s="40"/>
      <c r="IM1214" s="40"/>
      <c r="IN1214" s="40"/>
      <c r="IO1214" s="40"/>
      <c r="IP1214" s="40"/>
      <c r="IQ1214" s="40"/>
      <c r="IR1214" s="40"/>
      <c r="IS1214" s="40"/>
      <c r="IT1214" s="40"/>
      <c r="IU1214" s="40"/>
      <c r="IV1214" s="40"/>
    </row>
    <row r="1215" spans="2:256" s="33" customFormat="1" ht="78.75" x14ac:dyDescent="0.25">
      <c r="B1215" s="177"/>
      <c r="C1215" s="94">
        <v>579</v>
      </c>
      <c r="D1215" s="80"/>
      <c r="E1215" s="42" t="s">
        <v>1757</v>
      </c>
      <c r="F1215" s="45" t="s">
        <v>1590</v>
      </c>
      <c r="G1215" s="80" t="s">
        <v>4147</v>
      </c>
      <c r="H1215" s="80" t="s">
        <v>4148</v>
      </c>
      <c r="I1215" s="145">
        <v>23200</v>
      </c>
      <c r="J1215" s="38"/>
      <c r="K1215" s="35" t="s">
        <v>3699</v>
      </c>
      <c r="L1215" s="39"/>
      <c r="M1215" s="39"/>
      <c r="N1215" s="39"/>
      <c r="O1215" s="39"/>
      <c r="P1215" s="39"/>
      <c r="Q1215" s="39"/>
      <c r="R1215" s="39"/>
      <c r="S1215" s="39"/>
      <c r="T1215" s="39"/>
      <c r="U1215" s="39"/>
      <c r="V1215" s="39"/>
      <c r="W1215" s="39"/>
      <c r="X1215" s="39"/>
      <c r="Y1215" s="39"/>
      <c r="Z1215" s="39"/>
      <c r="AA1215" s="39"/>
      <c r="AB1215" s="39"/>
      <c r="AC1215" s="39"/>
      <c r="AD1215" s="39"/>
      <c r="AE1215" s="39"/>
      <c r="AF1215" s="39"/>
      <c r="AG1215" s="39"/>
      <c r="AH1215" s="39"/>
      <c r="AI1215" s="39"/>
      <c r="AJ1215" s="39"/>
      <c r="AK1215" s="39"/>
      <c r="AL1215" s="39"/>
      <c r="AM1215" s="39"/>
      <c r="AN1215" s="39"/>
      <c r="AO1215" s="39"/>
      <c r="AP1215" s="39"/>
      <c r="AQ1215" s="39"/>
      <c r="AR1215" s="39"/>
      <c r="AS1215" s="39"/>
      <c r="AT1215" s="39"/>
      <c r="AU1215" s="39"/>
      <c r="AV1215" s="39"/>
      <c r="AW1215" s="39"/>
      <c r="AX1215" s="39"/>
      <c r="AY1215" s="39"/>
      <c r="AZ1215" s="39"/>
      <c r="BA1215" s="39"/>
      <c r="BB1215" s="39"/>
      <c r="BC1215" s="39"/>
      <c r="BD1215" s="39"/>
      <c r="BE1215" s="39"/>
      <c r="BF1215" s="39"/>
      <c r="BG1215" s="39"/>
      <c r="BH1215" s="39"/>
      <c r="BI1215" s="39"/>
      <c r="BJ1215" s="39"/>
      <c r="BK1215" s="39"/>
      <c r="BL1215" s="39"/>
      <c r="BM1215" s="39"/>
      <c r="BN1215" s="39"/>
      <c r="BO1215" s="39"/>
      <c r="BP1215" s="39"/>
      <c r="BQ1215" s="39"/>
      <c r="BR1215" s="39"/>
      <c r="BS1215" s="39"/>
      <c r="BT1215" s="39"/>
      <c r="BU1215" s="39"/>
      <c r="BV1215" s="39"/>
      <c r="BW1215" s="39"/>
      <c r="BX1215" s="39"/>
      <c r="BY1215" s="39"/>
      <c r="BZ1215" s="39"/>
      <c r="CA1215" s="39"/>
      <c r="CB1215" s="39"/>
      <c r="CC1215" s="39"/>
      <c r="CD1215" s="39"/>
      <c r="CE1215" s="39"/>
      <c r="CF1215" s="39"/>
      <c r="CG1215" s="39"/>
      <c r="CH1215" s="39"/>
      <c r="CI1215" s="39"/>
      <c r="CJ1215" s="39"/>
      <c r="CK1215" s="39"/>
      <c r="CL1215" s="39"/>
      <c r="CM1215" s="39"/>
      <c r="CN1215" s="39"/>
      <c r="CO1215" s="39"/>
      <c r="CP1215" s="39"/>
      <c r="CQ1215" s="39"/>
      <c r="CR1215" s="39"/>
      <c r="CS1215" s="39"/>
      <c r="CT1215" s="39"/>
      <c r="CU1215" s="39"/>
      <c r="CV1215" s="39"/>
      <c r="CW1215" s="39"/>
      <c r="CX1215" s="39"/>
      <c r="CY1215" s="39"/>
      <c r="CZ1215" s="39"/>
      <c r="DA1215" s="39"/>
      <c r="DB1215" s="39"/>
      <c r="DC1215" s="39"/>
      <c r="DD1215" s="39"/>
      <c r="DE1215" s="39"/>
      <c r="DF1215" s="39"/>
      <c r="DG1215" s="39"/>
      <c r="DH1215" s="39"/>
      <c r="DI1215" s="39"/>
      <c r="DJ1215" s="39"/>
      <c r="DK1215" s="39"/>
      <c r="DL1215" s="39"/>
      <c r="DM1215" s="39"/>
      <c r="DN1215" s="39"/>
      <c r="DO1215" s="39"/>
      <c r="DP1215" s="39"/>
      <c r="DQ1215" s="39"/>
      <c r="DR1215" s="39"/>
      <c r="DS1215" s="39"/>
      <c r="DT1215" s="39"/>
      <c r="DU1215" s="39"/>
      <c r="DV1215" s="39"/>
      <c r="DW1215" s="39"/>
      <c r="DX1215" s="39"/>
      <c r="DY1215" s="39"/>
      <c r="DZ1215" s="39"/>
      <c r="EA1215" s="39"/>
      <c r="EB1215" s="39"/>
      <c r="EC1215" s="39"/>
      <c r="ED1215" s="39"/>
      <c r="EE1215" s="39"/>
      <c r="EF1215" s="39"/>
      <c r="EG1215" s="39"/>
      <c r="EH1215" s="39"/>
      <c r="EI1215" s="39"/>
      <c r="EJ1215" s="39"/>
      <c r="EK1215" s="39"/>
      <c r="EL1215" s="39"/>
      <c r="EM1215" s="39"/>
      <c r="EN1215" s="39"/>
      <c r="EO1215" s="39"/>
      <c r="EP1215" s="39"/>
      <c r="EQ1215" s="39"/>
      <c r="ER1215" s="39"/>
      <c r="ES1215" s="39"/>
      <c r="ET1215" s="39"/>
      <c r="EU1215" s="39"/>
      <c r="EV1215" s="39"/>
      <c r="EW1215" s="39"/>
      <c r="EX1215" s="39"/>
      <c r="EY1215" s="39"/>
      <c r="EZ1215" s="39"/>
      <c r="FA1215" s="39"/>
      <c r="FB1215" s="39"/>
      <c r="FC1215" s="39"/>
      <c r="FD1215" s="39"/>
      <c r="FE1215" s="39"/>
      <c r="FF1215" s="39"/>
      <c r="FG1215" s="39"/>
      <c r="FH1215" s="39"/>
      <c r="FI1215" s="39"/>
      <c r="FJ1215" s="39"/>
      <c r="FK1215" s="39"/>
      <c r="FL1215" s="39"/>
      <c r="FM1215" s="39"/>
      <c r="FN1215" s="39"/>
      <c r="FO1215" s="39"/>
      <c r="FP1215" s="39"/>
      <c r="FQ1215" s="39"/>
      <c r="FR1215" s="39"/>
      <c r="FS1215" s="39"/>
      <c r="FT1215" s="39"/>
      <c r="FU1215" s="39"/>
      <c r="FV1215" s="39"/>
      <c r="FW1215" s="39"/>
      <c r="FX1215" s="39"/>
      <c r="FY1215" s="39"/>
      <c r="FZ1215" s="39"/>
      <c r="GA1215" s="39"/>
      <c r="GB1215" s="39"/>
      <c r="GC1215" s="39"/>
      <c r="GD1215" s="39"/>
      <c r="GE1215" s="39"/>
      <c r="GF1215" s="39"/>
      <c r="GG1215" s="39"/>
      <c r="GH1215" s="39"/>
      <c r="GI1215" s="39"/>
      <c r="GJ1215" s="39"/>
      <c r="GK1215" s="39"/>
      <c r="GL1215" s="39"/>
      <c r="GM1215" s="39"/>
      <c r="GN1215" s="39"/>
      <c r="GO1215" s="39"/>
      <c r="GP1215" s="39"/>
      <c r="GQ1215" s="39"/>
      <c r="GR1215" s="39"/>
      <c r="GS1215" s="39"/>
      <c r="GT1215" s="39"/>
      <c r="GU1215" s="39"/>
      <c r="GV1215" s="39"/>
      <c r="GW1215" s="39"/>
      <c r="GX1215" s="39"/>
      <c r="GY1215" s="39"/>
      <c r="GZ1215" s="39"/>
      <c r="HA1215" s="39"/>
      <c r="HB1215" s="39"/>
      <c r="HC1215" s="39"/>
      <c r="HD1215" s="39"/>
      <c r="HE1215" s="39"/>
      <c r="HF1215" s="39"/>
      <c r="HG1215" s="39"/>
      <c r="HH1215" s="39"/>
      <c r="HI1215" s="39"/>
      <c r="HJ1215" s="39"/>
      <c r="HK1215" s="39"/>
      <c r="HL1215" s="39"/>
      <c r="HM1215" s="39"/>
      <c r="HN1215" s="39"/>
      <c r="HO1215" s="39"/>
      <c r="HP1215" s="39"/>
      <c r="HQ1215" s="39"/>
      <c r="HR1215" s="39"/>
      <c r="HS1215" s="39"/>
      <c r="HT1215" s="39"/>
      <c r="HU1215" s="39"/>
      <c r="HV1215" s="39"/>
      <c r="HW1215" s="39"/>
      <c r="HX1215" s="39"/>
      <c r="HY1215" s="39"/>
      <c r="HZ1215" s="39"/>
      <c r="IA1215" s="39"/>
      <c r="IB1215" s="44"/>
      <c r="IC1215" s="40"/>
      <c r="ID1215" s="40"/>
      <c r="IE1215" s="40"/>
      <c r="IF1215" s="40"/>
      <c r="IG1215" s="40"/>
      <c r="IH1215" s="40"/>
      <c r="II1215" s="40"/>
      <c r="IJ1215" s="40"/>
      <c r="IK1215" s="40"/>
      <c r="IL1215" s="40"/>
      <c r="IM1215" s="40"/>
      <c r="IN1215" s="40"/>
      <c r="IO1215" s="40"/>
      <c r="IP1215" s="40"/>
      <c r="IQ1215" s="40"/>
      <c r="IR1215" s="40"/>
      <c r="IS1215" s="40"/>
      <c r="IT1215" s="40"/>
      <c r="IU1215" s="40"/>
      <c r="IV1215" s="40"/>
    </row>
    <row r="1216" spans="2:256" s="33" customFormat="1" ht="47.25" x14ac:dyDescent="0.25">
      <c r="B1216" s="177"/>
      <c r="C1216" s="94">
        <v>580</v>
      </c>
      <c r="D1216" s="80" t="s">
        <v>3335</v>
      </c>
      <c r="E1216" s="42" t="s">
        <v>1757</v>
      </c>
      <c r="F1216" s="45" t="s">
        <v>1591</v>
      </c>
      <c r="G1216" s="80" t="s">
        <v>4149</v>
      </c>
      <c r="H1216" s="112" t="s">
        <v>4150</v>
      </c>
      <c r="I1216" s="145">
        <v>42300</v>
      </c>
      <c r="J1216" s="38"/>
      <c r="K1216" s="35" t="s">
        <v>3700</v>
      </c>
      <c r="L1216" s="39"/>
      <c r="M1216" s="39"/>
      <c r="N1216" s="39"/>
      <c r="O1216" s="39"/>
      <c r="P1216" s="39"/>
      <c r="Q1216" s="39"/>
      <c r="R1216" s="39"/>
      <c r="S1216" s="39"/>
      <c r="T1216" s="39"/>
      <c r="U1216" s="39"/>
      <c r="V1216" s="39"/>
      <c r="W1216" s="39"/>
      <c r="X1216" s="39"/>
      <c r="Y1216" s="39"/>
      <c r="Z1216" s="39"/>
      <c r="AA1216" s="39"/>
      <c r="AB1216" s="39"/>
      <c r="AC1216" s="39"/>
      <c r="AD1216" s="39"/>
      <c r="AE1216" s="39"/>
      <c r="AF1216" s="39"/>
      <c r="AG1216" s="39"/>
      <c r="AH1216" s="39"/>
      <c r="AI1216" s="39"/>
      <c r="AJ1216" s="39"/>
      <c r="AK1216" s="39"/>
      <c r="AL1216" s="39"/>
      <c r="AM1216" s="39"/>
      <c r="AN1216" s="39"/>
      <c r="AO1216" s="39"/>
      <c r="AP1216" s="39"/>
      <c r="AQ1216" s="39"/>
      <c r="AR1216" s="39"/>
      <c r="AS1216" s="39"/>
      <c r="AT1216" s="39"/>
      <c r="AU1216" s="39"/>
      <c r="AV1216" s="39"/>
      <c r="AW1216" s="39"/>
      <c r="AX1216" s="39"/>
      <c r="AY1216" s="39"/>
      <c r="AZ1216" s="39"/>
      <c r="BA1216" s="39"/>
      <c r="BB1216" s="39"/>
      <c r="BC1216" s="39"/>
      <c r="BD1216" s="39"/>
      <c r="BE1216" s="39"/>
      <c r="BF1216" s="39"/>
      <c r="BG1216" s="39"/>
      <c r="BH1216" s="39"/>
      <c r="BI1216" s="39"/>
      <c r="BJ1216" s="39"/>
      <c r="BK1216" s="39"/>
      <c r="BL1216" s="39"/>
      <c r="BM1216" s="39"/>
      <c r="BN1216" s="39"/>
      <c r="BO1216" s="39"/>
      <c r="BP1216" s="39"/>
      <c r="BQ1216" s="39"/>
      <c r="BR1216" s="39"/>
      <c r="BS1216" s="39"/>
      <c r="BT1216" s="39"/>
      <c r="BU1216" s="39"/>
      <c r="BV1216" s="39"/>
      <c r="BW1216" s="39"/>
      <c r="BX1216" s="39"/>
      <c r="BY1216" s="39"/>
      <c r="BZ1216" s="39"/>
      <c r="CA1216" s="39"/>
      <c r="CB1216" s="39"/>
      <c r="CC1216" s="39"/>
      <c r="CD1216" s="39"/>
      <c r="CE1216" s="39"/>
      <c r="CF1216" s="39"/>
      <c r="CG1216" s="39"/>
      <c r="CH1216" s="39"/>
      <c r="CI1216" s="39"/>
      <c r="CJ1216" s="39"/>
      <c r="CK1216" s="39"/>
      <c r="CL1216" s="39"/>
      <c r="CM1216" s="39"/>
      <c r="CN1216" s="39"/>
      <c r="CO1216" s="39"/>
      <c r="CP1216" s="39"/>
      <c r="CQ1216" s="39"/>
      <c r="CR1216" s="39"/>
      <c r="CS1216" s="39"/>
      <c r="CT1216" s="39"/>
      <c r="CU1216" s="39"/>
      <c r="CV1216" s="39"/>
      <c r="CW1216" s="39"/>
      <c r="CX1216" s="39"/>
      <c r="CY1216" s="39"/>
      <c r="CZ1216" s="39"/>
      <c r="DA1216" s="39"/>
      <c r="DB1216" s="39"/>
      <c r="DC1216" s="39"/>
      <c r="DD1216" s="39"/>
      <c r="DE1216" s="39"/>
      <c r="DF1216" s="39"/>
      <c r="DG1216" s="39"/>
      <c r="DH1216" s="39"/>
      <c r="DI1216" s="39"/>
      <c r="DJ1216" s="39"/>
      <c r="DK1216" s="39"/>
      <c r="DL1216" s="39"/>
      <c r="DM1216" s="39"/>
      <c r="DN1216" s="39"/>
      <c r="DO1216" s="39"/>
      <c r="DP1216" s="39"/>
      <c r="DQ1216" s="39"/>
      <c r="DR1216" s="39"/>
      <c r="DS1216" s="39"/>
      <c r="DT1216" s="39"/>
      <c r="DU1216" s="39"/>
      <c r="DV1216" s="39"/>
      <c r="DW1216" s="39"/>
      <c r="DX1216" s="39"/>
      <c r="DY1216" s="39"/>
      <c r="DZ1216" s="39"/>
      <c r="EA1216" s="39"/>
      <c r="EB1216" s="39"/>
      <c r="EC1216" s="39"/>
      <c r="ED1216" s="39"/>
      <c r="EE1216" s="39"/>
      <c r="EF1216" s="39"/>
      <c r="EG1216" s="39"/>
      <c r="EH1216" s="39"/>
      <c r="EI1216" s="39"/>
      <c r="EJ1216" s="39"/>
      <c r="EK1216" s="39"/>
      <c r="EL1216" s="39"/>
      <c r="EM1216" s="39"/>
      <c r="EN1216" s="39"/>
      <c r="EO1216" s="39"/>
      <c r="EP1216" s="39"/>
      <c r="EQ1216" s="39"/>
      <c r="ER1216" s="39"/>
      <c r="ES1216" s="39"/>
      <c r="ET1216" s="39"/>
      <c r="EU1216" s="39"/>
      <c r="EV1216" s="39"/>
      <c r="EW1216" s="39"/>
      <c r="EX1216" s="39"/>
      <c r="EY1216" s="39"/>
      <c r="EZ1216" s="39"/>
      <c r="FA1216" s="39"/>
      <c r="FB1216" s="39"/>
      <c r="FC1216" s="39"/>
      <c r="FD1216" s="39"/>
      <c r="FE1216" s="39"/>
      <c r="FF1216" s="39"/>
      <c r="FG1216" s="39"/>
      <c r="FH1216" s="39"/>
      <c r="FI1216" s="39"/>
      <c r="FJ1216" s="39"/>
      <c r="FK1216" s="39"/>
      <c r="FL1216" s="39"/>
      <c r="FM1216" s="39"/>
      <c r="FN1216" s="39"/>
      <c r="FO1216" s="39"/>
      <c r="FP1216" s="39"/>
      <c r="FQ1216" s="39"/>
      <c r="FR1216" s="39"/>
      <c r="FS1216" s="39"/>
      <c r="FT1216" s="39"/>
      <c r="FU1216" s="39"/>
      <c r="FV1216" s="39"/>
      <c r="FW1216" s="39"/>
      <c r="FX1216" s="39"/>
      <c r="FY1216" s="39"/>
      <c r="FZ1216" s="39"/>
      <c r="GA1216" s="39"/>
      <c r="GB1216" s="39"/>
      <c r="GC1216" s="39"/>
      <c r="GD1216" s="39"/>
      <c r="GE1216" s="39"/>
      <c r="GF1216" s="39"/>
      <c r="GG1216" s="39"/>
      <c r="GH1216" s="39"/>
      <c r="GI1216" s="39"/>
      <c r="GJ1216" s="39"/>
      <c r="GK1216" s="39"/>
      <c r="GL1216" s="39"/>
      <c r="GM1216" s="39"/>
      <c r="GN1216" s="39"/>
      <c r="GO1216" s="39"/>
      <c r="GP1216" s="39"/>
      <c r="GQ1216" s="39"/>
      <c r="GR1216" s="39"/>
      <c r="GS1216" s="39"/>
      <c r="GT1216" s="39"/>
      <c r="GU1216" s="39"/>
      <c r="GV1216" s="39"/>
      <c r="GW1216" s="39"/>
      <c r="GX1216" s="39"/>
      <c r="GY1216" s="39"/>
      <c r="GZ1216" s="39"/>
      <c r="HA1216" s="39"/>
      <c r="HB1216" s="39"/>
      <c r="HC1216" s="39"/>
      <c r="HD1216" s="39"/>
      <c r="HE1216" s="39"/>
      <c r="HF1216" s="39"/>
      <c r="HG1216" s="39"/>
      <c r="HH1216" s="39"/>
      <c r="HI1216" s="39"/>
      <c r="HJ1216" s="39"/>
      <c r="HK1216" s="39"/>
      <c r="HL1216" s="39"/>
      <c r="HM1216" s="39"/>
      <c r="HN1216" s="39"/>
      <c r="HO1216" s="39"/>
      <c r="HP1216" s="39"/>
      <c r="HQ1216" s="39"/>
      <c r="HR1216" s="39"/>
      <c r="HS1216" s="39"/>
      <c r="HT1216" s="39"/>
      <c r="HU1216" s="39"/>
      <c r="HV1216" s="39"/>
      <c r="HW1216" s="39"/>
      <c r="HX1216" s="39"/>
      <c r="HY1216" s="39"/>
      <c r="HZ1216" s="39"/>
      <c r="IA1216" s="39"/>
      <c r="IB1216" s="44"/>
      <c r="IC1216" s="40"/>
      <c r="ID1216" s="40"/>
      <c r="IE1216" s="40"/>
      <c r="IF1216" s="40"/>
      <c r="IG1216" s="40"/>
      <c r="IH1216" s="40"/>
      <c r="II1216" s="40"/>
      <c r="IJ1216" s="40"/>
      <c r="IK1216" s="40"/>
      <c r="IL1216" s="40"/>
      <c r="IM1216" s="40"/>
      <c r="IN1216" s="40"/>
      <c r="IO1216" s="40"/>
      <c r="IP1216" s="40"/>
      <c r="IQ1216" s="40"/>
      <c r="IR1216" s="40"/>
      <c r="IS1216" s="40"/>
      <c r="IT1216" s="40"/>
      <c r="IU1216" s="40"/>
      <c r="IV1216" s="40"/>
    </row>
    <row r="1217" spans="2:256" s="33" customFormat="1" ht="63" x14ac:dyDescent="0.25">
      <c r="B1217" s="177"/>
      <c r="C1217" s="94">
        <v>581</v>
      </c>
      <c r="D1217" s="80" t="s">
        <v>3343</v>
      </c>
      <c r="E1217" s="42" t="s">
        <v>1757</v>
      </c>
      <c r="F1217" s="45" t="s">
        <v>1592</v>
      </c>
      <c r="G1217" s="80" t="s">
        <v>4151</v>
      </c>
      <c r="H1217" s="112" t="s">
        <v>4152</v>
      </c>
      <c r="I1217" s="145">
        <v>500000</v>
      </c>
      <c r="J1217" s="38"/>
      <c r="K1217" s="35" t="s">
        <v>1900</v>
      </c>
      <c r="L1217" s="39"/>
      <c r="M1217" s="39"/>
      <c r="N1217" s="39"/>
      <c r="O1217" s="39"/>
      <c r="P1217" s="39"/>
      <c r="Q1217" s="39"/>
      <c r="R1217" s="39"/>
      <c r="S1217" s="39"/>
      <c r="T1217" s="39"/>
      <c r="U1217" s="39"/>
      <c r="V1217" s="39"/>
      <c r="W1217" s="39"/>
      <c r="X1217" s="39"/>
      <c r="Y1217" s="39"/>
      <c r="Z1217" s="39"/>
      <c r="AA1217" s="39"/>
      <c r="AB1217" s="39"/>
      <c r="AC1217" s="39"/>
      <c r="AD1217" s="39"/>
      <c r="AE1217" s="39"/>
      <c r="AF1217" s="39"/>
      <c r="AG1217" s="39"/>
      <c r="AH1217" s="39"/>
      <c r="AI1217" s="39"/>
      <c r="AJ1217" s="39"/>
      <c r="AK1217" s="39"/>
      <c r="AL1217" s="39"/>
      <c r="AM1217" s="39"/>
      <c r="AN1217" s="39"/>
      <c r="AO1217" s="39"/>
      <c r="AP1217" s="39"/>
      <c r="AQ1217" s="39"/>
      <c r="AR1217" s="39"/>
      <c r="AS1217" s="39"/>
      <c r="AT1217" s="39"/>
      <c r="AU1217" s="39"/>
      <c r="AV1217" s="39"/>
      <c r="AW1217" s="39"/>
      <c r="AX1217" s="39"/>
      <c r="AY1217" s="39"/>
      <c r="AZ1217" s="39"/>
      <c r="BA1217" s="39"/>
      <c r="BB1217" s="39"/>
      <c r="BC1217" s="39"/>
      <c r="BD1217" s="39"/>
      <c r="BE1217" s="39"/>
      <c r="BF1217" s="39"/>
      <c r="BG1217" s="39"/>
      <c r="BH1217" s="39"/>
      <c r="BI1217" s="39"/>
      <c r="BJ1217" s="39"/>
      <c r="BK1217" s="39"/>
      <c r="BL1217" s="39"/>
      <c r="BM1217" s="39"/>
      <c r="BN1217" s="39"/>
      <c r="BO1217" s="39"/>
      <c r="BP1217" s="39"/>
      <c r="BQ1217" s="39"/>
      <c r="BR1217" s="39"/>
      <c r="BS1217" s="39"/>
      <c r="BT1217" s="39"/>
      <c r="BU1217" s="39"/>
      <c r="BV1217" s="39"/>
      <c r="BW1217" s="39"/>
      <c r="BX1217" s="39"/>
      <c r="BY1217" s="39"/>
      <c r="BZ1217" s="39"/>
      <c r="CA1217" s="39"/>
      <c r="CB1217" s="39"/>
      <c r="CC1217" s="39"/>
      <c r="CD1217" s="39"/>
      <c r="CE1217" s="39"/>
      <c r="CF1217" s="39"/>
      <c r="CG1217" s="39"/>
      <c r="CH1217" s="39"/>
      <c r="CI1217" s="39"/>
      <c r="CJ1217" s="39"/>
      <c r="CK1217" s="39"/>
      <c r="CL1217" s="39"/>
      <c r="CM1217" s="39"/>
      <c r="CN1217" s="39"/>
      <c r="CO1217" s="39"/>
      <c r="CP1217" s="39"/>
      <c r="CQ1217" s="39"/>
      <c r="CR1217" s="39"/>
      <c r="CS1217" s="39"/>
      <c r="CT1217" s="39"/>
      <c r="CU1217" s="39"/>
      <c r="CV1217" s="39"/>
      <c r="CW1217" s="39"/>
      <c r="CX1217" s="39"/>
      <c r="CY1217" s="39"/>
      <c r="CZ1217" s="39"/>
      <c r="DA1217" s="39"/>
      <c r="DB1217" s="39"/>
      <c r="DC1217" s="39"/>
      <c r="DD1217" s="39"/>
      <c r="DE1217" s="39"/>
      <c r="DF1217" s="39"/>
      <c r="DG1217" s="39"/>
      <c r="DH1217" s="39"/>
      <c r="DI1217" s="39"/>
      <c r="DJ1217" s="39"/>
      <c r="DK1217" s="39"/>
      <c r="DL1217" s="39"/>
      <c r="DM1217" s="39"/>
      <c r="DN1217" s="39"/>
      <c r="DO1217" s="39"/>
      <c r="DP1217" s="39"/>
      <c r="DQ1217" s="39"/>
      <c r="DR1217" s="39"/>
      <c r="DS1217" s="39"/>
      <c r="DT1217" s="39"/>
      <c r="DU1217" s="39"/>
      <c r="DV1217" s="39"/>
      <c r="DW1217" s="39"/>
      <c r="DX1217" s="39"/>
      <c r="DY1217" s="39"/>
      <c r="DZ1217" s="39"/>
      <c r="EA1217" s="39"/>
      <c r="EB1217" s="39"/>
      <c r="EC1217" s="39"/>
      <c r="ED1217" s="39"/>
      <c r="EE1217" s="39"/>
      <c r="EF1217" s="39"/>
      <c r="EG1217" s="39"/>
      <c r="EH1217" s="39"/>
      <c r="EI1217" s="39"/>
      <c r="EJ1217" s="39"/>
      <c r="EK1217" s="39"/>
      <c r="EL1217" s="39"/>
      <c r="EM1217" s="39"/>
      <c r="EN1217" s="39"/>
      <c r="EO1217" s="39"/>
      <c r="EP1217" s="39"/>
      <c r="EQ1217" s="39"/>
      <c r="ER1217" s="39"/>
      <c r="ES1217" s="39"/>
      <c r="ET1217" s="39"/>
      <c r="EU1217" s="39"/>
      <c r="EV1217" s="39"/>
      <c r="EW1217" s="39"/>
      <c r="EX1217" s="39"/>
      <c r="EY1217" s="39"/>
      <c r="EZ1217" s="39"/>
      <c r="FA1217" s="39"/>
      <c r="FB1217" s="39"/>
      <c r="FC1217" s="39"/>
      <c r="FD1217" s="39"/>
      <c r="FE1217" s="39"/>
      <c r="FF1217" s="39"/>
      <c r="FG1217" s="39"/>
      <c r="FH1217" s="39"/>
      <c r="FI1217" s="39"/>
      <c r="FJ1217" s="39"/>
      <c r="FK1217" s="39"/>
      <c r="FL1217" s="39"/>
      <c r="FM1217" s="39"/>
      <c r="FN1217" s="39"/>
      <c r="FO1217" s="39"/>
      <c r="FP1217" s="39"/>
      <c r="FQ1217" s="39"/>
      <c r="FR1217" s="39"/>
      <c r="FS1217" s="39"/>
      <c r="FT1217" s="39"/>
      <c r="FU1217" s="39"/>
      <c r="FV1217" s="39"/>
      <c r="FW1217" s="39"/>
      <c r="FX1217" s="39"/>
      <c r="FY1217" s="39"/>
      <c r="FZ1217" s="39"/>
      <c r="GA1217" s="39"/>
      <c r="GB1217" s="39"/>
      <c r="GC1217" s="39"/>
      <c r="GD1217" s="39"/>
      <c r="GE1217" s="39"/>
      <c r="GF1217" s="39"/>
      <c r="GG1217" s="39"/>
      <c r="GH1217" s="39"/>
      <c r="GI1217" s="39"/>
      <c r="GJ1217" s="39"/>
      <c r="GK1217" s="39"/>
      <c r="GL1217" s="39"/>
      <c r="GM1217" s="39"/>
      <c r="GN1217" s="39"/>
      <c r="GO1217" s="39"/>
      <c r="GP1217" s="39"/>
      <c r="GQ1217" s="39"/>
      <c r="GR1217" s="39"/>
      <c r="GS1217" s="39"/>
      <c r="GT1217" s="39"/>
      <c r="GU1217" s="39"/>
      <c r="GV1217" s="39"/>
      <c r="GW1217" s="39"/>
      <c r="GX1217" s="39"/>
      <c r="GY1217" s="39"/>
      <c r="GZ1217" s="39"/>
      <c r="HA1217" s="39"/>
      <c r="HB1217" s="39"/>
      <c r="HC1217" s="39"/>
      <c r="HD1217" s="39"/>
      <c r="HE1217" s="39"/>
      <c r="HF1217" s="39"/>
      <c r="HG1217" s="39"/>
      <c r="HH1217" s="39"/>
      <c r="HI1217" s="39"/>
      <c r="HJ1217" s="39"/>
      <c r="HK1217" s="39"/>
      <c r="HL1217" s="39"/>
      <c r="HM1217" s="39"/>
      <c r="HN1217" s="39"/>
      <c r="HO1217" s="39"/>
      <c r="HP1217" s="39"/>
      <c r="HQ1217" s="39"/>
      <c r="HR1217" s="39"/>
      <c r="HS1217" s="39"/>
      <c r="HT1217" s="39"/>
      <c r="HU1217" s="39"/>
      <c r="HV1217" s="39"/>
      <c r="HW1217" s="39"/>
      <c r="HX1217" s="39"/>
      <c r="HY1217" s="39"/>
      <c r="HZ1217" s="39"/>
      <c r="IA1217" s="39"/>
      <c r="IB1217" s="44"/>
      <c r="IC1217" s="40"/>
      <c r="ID1217" s="40"/>
      <c r="IE1217" s="40"/>
      <c r="IF1217" s="40"/>
      <c r="IG1217" s="40"/>
      <c r="IH1217" s="40"/>
      <c r="II1217" s="40"/>
      <c r="IJ1217" s="40"/>
      <c r="IK1217" s="40"/>
      <c r="IL1217" s="40"/>
      <c r="IM1217" s="40"/>
      <c r="IN1217" s="40"/>
      <c r="IO1217" s="40"/>
      <c r="IP1217" s="40"/>
      <c r="IQ1217" s="40"/>
      <c r="IR1217" s="40"/>
      <c r="IS1217" s="40"/>
      <c r="IT1217" s="40"/>
      <c r="IU1217" s="40"/>
      <c r="IV1217" s="40"/>
    </row>
    <row r="1218" spans="2:256" s="33" customFormat="1" ht="47.25" x14ac:dyDescent="0.25">
      <c r="B1218" s="177"/>
      <c r="C1218" s="94">
        <v>582</v>
      </c>
      <c r="D1218" s="80" t="s">
        <v>3335</v>
      </c>
      <c r="E1218" s="42" t="s">
        <v>1757</v>
      </c>
      <c r="F1218" s="45" t="s">
        <v>1593</v>
      </c>
      <c r="G1218" s="80" t="s">
        <v>4153</v>
      </c>
      <c r="H1218" s="112" t="s">
        <v>4154</v>
      </c>
      <c r="I1218" s="145">
        <v>78650</v>
      </c>
      <c r="J1218" s="38"/>
      <c r="K1218" s="35" t="s">
        <v>3701</v>
      </c>
      <c r="L1218" s="39"/>
      <c r="M1218" s="39"/>
      <c r="N1218" s="39"/>
      <c r="O1218" s="39"/>
      <c r="P1218" s="39"/>
      <c r="Q1218" s="39"/>
      <c r="R1218" s="39"/>
      <c r="S1218" s="39"/>
      <c r="T1218" s="39"/>
      <c r="U1218" s="39"/>
      <c r="V1218" s="39"/>
      <c r="W1218" s="39"/>
      <c r="X1218" s="39"/>
      <c r="Y1218" s="39"/>
      <c r="Z1218" s="39"/>
      <c r="AA1218" s="39"/>
      <c r="AB1218" s="39"/>
      <c r="AC1218" s="39"/>
      <c r="AD1218" s="39"/>
      <c r="AE1218" s="39"/>
      <c r="AF1218" s="39"/>
      <c r="AG1218" s="39"/>
      <c r="AH1218" s="39"/>
      <c r="AI1218" s="39"/>
      <c r="AJ1218" s="39"/>
      <c r="AK1218" s="39"/>
      <c r="AL1218" s="39"/>
      <c r="AM1218" s="39"/>
      <c r="AN1218" s="39"/>
      <c r="AO1218" s="39"/>
      <c r="AP1218" s="39"/>
      <c r="AQ1218" s="39"/>
      <c r="AR1218" s="39"/>
      <c r="AS1218" s="39"/>
      <c r="AT1218" s="39"/>
      <c r="AU1218" s="39"/>
      <c r="AV1218" s="39"/>
      <c r="AW1218" s="39"/>
      <c r="AX1218" s="39"/>
      <c r="AY1218" s="39"/>
      <c r="AZ1218" s="39"/>
      <c r="BA1218" s="39"/>
      <c r="BB1218" s="39"/>
      <c r="BC1218" s="39"/>
      <c r="BD1218" s="39"/>
      <c r="BE1218" s="39"/>
      <c r="BF1218" s="39"/>
      <c r="BG1218" s="39"/>
      <c r="BH1218" s="39"/>
      <c r="BI1218" s="39"/>
      <c r="BJ1218" s="39"/>
      <c r="BK1218" s="39"/>
      <c r="BL1218" s="39"/>
      <c r="BM1218" s="39"/>
      <c r="BN1218" s="39"/>
      <c r="BO1218" s="39"/>
      <c r="BP1218" s="39"/>
      <c r="BQ1218" s="39"/>
      <c r="BR1218" s="39"/>
      <c r="BS1218" s="39"/>
      <c r="BT1218" s="39"/>
      <c r="BU1218" s="39"/>
      <c r="BV1218" s="39"/>
      <c r="BW1218" s="39"/>
      <c r="BX1218" s="39"/>
      <c r="BY1218" s="39"/>
      <c r="BZ1218" s="39"/>
      <c r="CA1218" s="39"/>
      <c r="CB1218" s="39"/>
      <c r="CC1218" s="39"/>
      <c r="CD1218" s="39"/>
      <c r="CE1218" s="39"/>
      <c r="CF1218" s="39"/>
      <c r="CG1218" s="39"/>
      <c r="CH1218" s="39"/>
      <c r="CI1218" s="39"/>
      <c r="CJ1218" s="39"/>
      <c r="CK1218" s="39"/>
      <c r="CL1218" s="39"/>
      <c r="CM1218" s="39"/>
      <c r="CN1218" s="39"/>
      <c r="CO1218" s="39"/>
      <c r="CP1218" s="39"/>
      <c r="CQ1218" s="39"/>
      <c r="CR1218" s="39"/>
      <c r="CS1218" s="39"/>
      <c r="CT1218" s="39"/>
      <c r="CU1218" s="39"/>
      <c r="CV1218" s="39"/>
      <c r="CW1218" s="39"/>
      <c r="CX1218" s="39"/>
      <c r="CY1218" s="39"/>
      <c r="CZ1218" s="39"/>
      <c r="DA1218" s="39"/>
      <c r="DB1218" s="39"/>
      <c r="DC1218" s="39"/>
      <c r="DD1218" s="39"/>
      <c r="DE1218" s="39"/>
      <c r="DF1218" s="39"/>
      <c r="DG1218" s="39"/>
      <c r="DH1218" s="39"/>
      <c r="DI1218" s="39"/>
      <c r="DJ1218" s="39"/>
      <c r="DK1218" s="39"/>
      <c r="DL1218" s="39"/>
      <c r="DM1218" s="39"/>
      <c r="DN1218" s="39"/>
      <c r="DO1218" s="39"/>
      <c r="DP1218" s="39"/>
      <c r="DQ1218" s="39"/>
      <c r="DR1218" s="39"/>
      <c r="DS1218" s="39"/>
      <c r="DT1218" s="39"/>
      <c r="DU1218" s="39"/>
      <c r="DV1218" s="39"/>
      <c r="DW1218" s="39"/>
      <c r="DX1218" s="39"/>
      <c r="DY1218" s="39"/>
      <c r="DZ1218" s="39"/>
      <c r="EA1218" s="39"/>
      <c r="EB1218" s="39"/>
      <c r="EC1218" s="39"/>
      <c r="ED1218" s="39"/>
      <c r="EE1218" s="39"/>
      <c r="EF1218" s="39"/>
      <c r="EG1218" s="39"/>
      <c r="EH1218" s="39"/>
      <c r="EI1218" s="39"/>
      <c r="EJ1218" s="39"/>
      <c r="EK1218" s="39"/>
      <c r="EL1218" s="39"/>
      <c r="EM1218" s="39"/>
      <c r="EN1218" s="39"/>
      <c r="EO1218" s="39"/>
      <c r="EP1218" s="39"/>
      <c r="EQ1218" s="39"/>
      <c r="ER1218" s="39"/>
      <c r="ES1218" s="39"/>
      <c r="ET1218" s="39"/>
      <c r="EU1218" s="39"/>
      <c r="EV1218" s="39"/>
      <c r="EW1218" s="39"/>
      <c r="EX1218" s="39"/>
      <c r="EY1218" s="39"/>
      <c r="EZ1218" s="39"/>
      <c r="FA1218" s="39"/>
      <c r="FB1218" s="39"/>
      <c r="FC1218" s="39"/>
      <c r="FD1218" s="39"/>
      <c r="FE1218" s="39"/>
      <c r="FF1218" s="39"/>
      <c r="FG1218" s="39"/>
      <c r="FH1218" s="39"/>
      <c r="FI1218" s="39"/>
      <c r="FJ1218" s="39"/>
      <c r="FK1218" s="39"/>
      <c r="FL1218" s="39"/>
      <c r="FM1218" s="39"/>
      <c r="FN1218" s="39"/>
      <c r="FO1218" s="39"/>
      <c r="FP1218" s="39"/>
      <c r="FQ1218" s="39"/>
      <c r="FR1218" s="39"/>
      <c r="FS1218" s="39"/>
      <c r="FT1218" s="39"/>
      <c r="FU1218" s="39"/>
      <c r="FV1218" s="39"/>
      <c r="FW1218" s="39"/>
      <c r="FX1218" s="39"/>
      <c r="FY1218" s="39"/>
      <c r="FZ1218" s="39"/>
      <c r="GA1218" s="39"/>
      <c r="GB1218" s="39"/>
      <c r="GC1218" s="39"/>
      <c r="GD1218" s="39"/>
      <c r="GE1218" s="39"/>
      <c r="GF1218" s="39"/>
      <c r="GG1218" s="39"/>
      <c r="GH1218" s="39"/>
      <c r="GI1218" s="39"/>
      <c r="GJ1218" s="39"/>
      <c r="GK1218" s="39"/>
      <c r="GL1218" s="39"/>
      <c r="GM1218" s="39"/>
      <c r="GN1218" s="39"/>
      <c r="GO1218" s="39"/>
      <c r="GP1218" s="39"/>
      <c r="GQ1218" s="39"/>
      <c r="GR1218" s="39"/>
      <c r="GS1218" s="39"/>
      <c r="GT1218" s="39"/>
      <c r="GU1218" s="39"/>
      <c r="GV1218" s="39"/>
      <c r="GW1218" s="39"/>
      <c r="GX1218" s="39"/>
      <c r="GY1218" s="39"/>
      <c r="GZ1218" s="39"/>
      <c r="HA1218" s="39"/>
      <c r="HB1218" s="39"/>
      <c r="HC1218" s="39"/>
      <c r="HD1218" s="39"/>
      <c r="HE1218" s="39"/>
      <c r="HF1218" s="39"/>
      <c r="HG1218" s="39"/>
      <c r="HH1218" s="39"/>
      <c r="HI1218" s="39"/>
      <c r="HJ1218" s="39"/>
      <c r="HK1218" s="39"/>
      <c r="HL1218" s="39"/>
      <c r="HM1218" s="39"/>
      <c r="HN1218" s="39"/>
      <c r="HO1218" s="39"/>
      <c r="HP1218" s="39"/>
      <c r="HQ1218" s="39"/>
      <c r="HR1218" s="39"/>
      <c r="HS1218" s="39"/>
      <c r="HT1218" s="39"/>
      <c r="HU1218" s="39"/>
      <c r="HV1218" s="39"/>
      <c r="HW1218" s="39"/>
      <c r="HX1218" s="39"/>
      <c r="HY1218" s="39"/>
      <c r="HZ1218" s="39"/>
      <c r="IA1218" s="39"/>
      <c r="IB1218" s="44"/>
      <c r="IC1218" s="40"/>
      <c r="ID1218" s="40"/>
      <c r="IE1218" s="40"/>
      <c r="IF1218" s="40"/>
      <c r="IG1218" s="40"/>
      <c r="IH1218" s="40"/>
      <c r="II1218" s="40"/>
      <c r="IJ1218" s="40"/>
      <c r="IK1218" s="40"/>
      <c r="IL1218" s="40"/>
      <c r="IM1218" s="40"/>
      <c r="IN1218" s="40"/>
      <c r="IO1218" s="40"/>
      <c r="IP1218" s="40"/>
      <c r="IQ1218" s="40"/>
      <c r="IR1218" s="40"/>
      <c r="IS1218" s="40"/>
      <c r="IT1218" s="40"/>
      <c r="IU1218" s="40"/>
      <c r="IV1218" s="40"/>
    </row>
    <row r="1219" spans="2:256" s="33" customFormat="1" ht="31.5" x14ac:dyDescent="0.25">
      <c r="B1219" s="177"/>
      <c r="C1219" s="94">
        <v>583</v>
      </c>
      <c r="D1219" s="80" t="s">
        <v>3344</v>
      </c>
      <c r="E1219" s="42" t="s">
        <v>1757</v>
      </c>
      <c r="F1219" s="45" t="s">
        <v>1594</v>
      </c>
      <c r="G1219" s="80" t="s">
        <v>4155</v>
      </c>
      <c r="H1219" s="112" t="s">
        <v>4156</v>
      </c>
      <c r="I1219" s="145">
        <v>6600</v>
      </c>
      <c r="J1219" s="38"/>
      <c r="K1219" s="35" t="s">
        <v>3548</v>
      </c>
      <c r="L1219" s="39"/>
      <c r="M1219" s="39"/>
      <c r="N1219" s="39"/>
      <c r="O1219" s="39"/>
      <c r="P1219" s="39"/>
      <c r="Q1219" s="39"/>
      <c r="R1219" s="39"/>
      <c r="S1219" s="39"/>
      <c r="T1219" s="39"/>
      <c r="U1219" s="39"/>
      <c r="V1219" s="39"/>
      <c r="W1219" s="39"/>
      <c r="X1219" s="39"/>
      <c r="Y1219" s="39"/>
      <c r="Z1219" s="39"/>
      <c r="AA1219" s="39"/>
      <c r="AB1219" s="39"/>
      <c r="AC1219" s="39"/>
      <c r="AD1219" s="39"/>
      <c r="AE1219" s="39"/>
      <c r="AF1219" s="39"/>
      <c r="AG1219" s="39"/>
      <c r="AH1219" s="39"/>
      <c r="AI1219" s="39"/>
      <c r="AJ1219" s="39"/>
      <c r="AK1219" s="39"/>
      <c r="AL1219" s="39"/>
      <c r="AM1219" s="39"/>
      <c r="AN1219" s="39"/>
      <c r="AO1219" s="39"/>
      <c r="AP1219" s="39"/>
      <c r="AQ1219" s="39"/>
      <c r="AR1219" s="39"/>
      <c r="AS1219" s="39"/>
      <c r="AT1219" s="39"/>
      <c r="AU1219" s="39"/>
      <c r="AV1219" s="39"/>
      <c r="AW1219" s="39"/>
      <c r="AX1219" s="39"/>
      <c r="AY1219" s="39"/>
      <c r="AZ1219" s="39"/>
      <c r="BA1219" s="39"/>
      <c r="BB1219" s="39"/>
      <c r="BC1219" s="39"/>
      <c r="BD1219" s="39"/>
      <c r="BE1219" s="39"/>
      <c r="BF1219" s="39"/>
      <c r="BG1219" s="39"/>
      <c r="BH1219" s="39"/>
      <c r="BI1219" s="39"/>
      <c r="BJ1219" s="39"/>
      <c r="BK1219" s="39"/>
      <c r="BL1219" s="39"/>
      <c r="BM1219" s="39"/>
      <c r="BN1219" s="39"/>
      <c r="BO1219" s="39"/>
      <c r="BP1219" s="39"/>
      <c r="BQ1219" s="39"/>
      <c r="BR1219" s="39"/>
      <c r="BS1219" s="39"/>
      <c r="BT1219" s="39"/>
      <c r="BU1219" s="39"/>
      <c r="BV1219" s="39"/>
      <c r="BW1219" s="39"/>
      <c r="BX1219" s="39"/>
      <c r="BY1219" s="39"/>
      <c r="BZ1219" s="39"/>
      <c r="CA1219" s="39"/>
      <c r="CB1219" s="39"/>
      <c r="CC1219" s="39"/>
      <c r="CD1219" s="39"/>
      <c r="CE1219" s="39"/>
      <c r="CF1219" s="39"/>
      <c r="CG1219" s="39"/>
      <c r="CH1219" s="39"/>
      <c r="CI1219" s="39"/>
      <c r="CJ1219" s="39"/>
      <c r="CK1219" s="39"/>
      <c r="CL1219" s="39"/>
      <c r="CM1219" s="39"/>
      <c r="CN1219" s="39"/>
      <c r="CO1219" s="39"/>
      <c r="CP1219" s="39"/>
      <c r="CQ1219" s="39"/>
      <c r="CR1219" s="39"/>
      <c r="CS1219" s="39"/>
      <c r="CT1219" s="39"/>
      <c r="CU1219" s="39"/>
      <c r="CV1219" s="39"/>
      <c r="CW1219" s="39"/>
      <c r="CX1219" s="39"/>
      <c r="CY1219" s="39"/>
      <c r="CZ1219" s="39"/>
      <c r="DA1219" s="39"/>
      <c r="DB1219" s="39"/>
      <c r="DC1219" s="39"/>
      <c r="DD1219" s="39"/>
      <c r="DE1219" s="39"/>
      <c r="DF1219" s="39"/>
      <c r="DG1219" s="39"/>
      <c r="DH1219" s="39"/>
      <c r="DI1219" s="39"/>
      <c r="DJ1219" s="39"/>
      <c r="DK1219" s="39"/>
      <c r="DL1219" s="39"/>
      <c r="DM1219" s="39"/>
      <c r="DN1219" s="39"/>
      <c r="DO1219" s="39"/>
      <c r="DP1219" s="39"/>
      <c r="DQ1219" s="39"/>
      <c r="DR1219" s="39"/>
      <c r="DS1219" s="39"/>
      <c r="DT1219" s="39"/>
      <c r="DU1219" s="39"/>
      <c r="DV1219" s="39"/>
      <c r="DW1219" s="39"/>
      <c r="DX1219" s="39"/>
      <c r="DY1219" s="39"/>
      <c r="DZ1219" s="39"/>
      <c r="EA1219" s="39"/>
      <c r="EB1219" s="39"/>
      <c r="EC1219" s="39"/>
      <c r="ED1219" s="39"/>
      <c r="EE1219" s="39"/>
      <c r="EF1219" s="39"/>
      <c r="EG1219" s="39"/>
      <c r="EH1219" s="39"/>
      <c r="EI1219" s="39"/>
      <c r="EJ1219" s="39"/>
      <c r="EK1219" s="39"/>
      <c r="EL1219" s="39"/>
      <c r="EM1219" s="39"/>
      <c r="EN1219" s="39"/>
      <c r="EO1219" s="39"/>
      <c r="EP1219" s="39"/>
      <c r="EQ1219" s="39"/>
      <c r="ER1219" s="39"/>
      <c r="ES1219" s="39"/>
      <c r="ET1219" s="39"/>
      <c r="EU1219" s="39"/>
      <c r="EV1219" s="39"/>
      <c r="EW1219" s="39"/>
      <c r="EX1219" s="39"/>
      <c r="EY1219" s="39"/>
      <c r="EZ1219" s="39"/>
      <c r="FA1219" s="39"/>
      <c r="FB1219" s="39"/>
      <c r="FC1219" s="39"/>
      <c r="FD1219" s="39"/>
      <c r="FE1219" s="39"/>
      <c r="FF1219" s="39"/>
      <c r="FG1219" s="39"/>
      <c r="FH1219" s="39"/>
      <c r="FI1219" s="39"/>
      <c r="FJ1219" s="39"/>
      <c r="FK1219" s="39"/>
      <c r="FL1219" s="39"/>
      <c r="FM1219" s="39"/>
      <c r="FN1219" s="39"/>
      <c r="FO1219" s="39"/>
      <c r="FP1219" s="39"/>
      <c r="FQ1219" s="39"/>
      <c r="FR1219" s="39"/>
      <c r="FS1219" s="39"/>
      <c r="FT1219" s="39"/>
      <c r="FU1219" s="39"/>
      <c r="FV1219" s="39"/>
      <c r="FW1219" s="39"/>
      <c r="FX1219" s="39"/>
      <c r="FY1219" s="39"/>
      <c r="FZ1219" s="39"/>
      <c r="GA1219" s="39"/>
      <c r="GB1219" s="39"/>
      <c r="GC1219" s="39"/>
      <c r="GD1219" s="39"/>
      <c r="GE1219" s="39"/>
      <c r="GF1219" s="39"/>
      <c r="GG1219" s="39"/>
      <c r="GH1219" s="39"/>
      <c r="GI1219" s="39"/>
      <c r="GJ1219" s="39"/>
      <c r="GK1219" s="39"/>
      <c r="GL1219" s="39"/>
      <c r="GM1219" s="39"/>
      <c r="GN1219" s="39"/>
      <c r="GO1219" s="39"/>
      <c r="GP1219" s="39"/>
      <c r="GQ1219" s="39"/>
      <c r="GR1219" s="39"/>
      <c r="GS1219" s="39"/>
      <c r="GT1219" s="39"/>
      <c r="GU1219" s="39"/>
      <c r="GV1219" s="39"/>
      <c r="GW1219" s="39"/>
      <c r="GX1219" s="39"/>
      <c r="GY1219" s="39"/>
      <c r="GZ1219" s="39"/>
      <c r="HA1219" s="39"/>
      <c r="HB1219" s="39"/>
      <c r="HC1219" s="39"/>
      <c r="HD1219" s="39"/>
      <c r="HE1219" s="39"/>
      <c r="HF1219" s="39"/>
      <c r="HG1219" s="39"/>
      <c r="HH1219" s="39"/>
      <c r="HI1219" s="39"/>
      <c r="HJ1219" s="39"/>
      <c r="HK1219" s="39"/>
      <c r="HL1219" s="39"/>
      <c r="HM1219" s="39"/>
      <c r="HN1219" s="39"/>
      <c r="HO1219" s="39"/>
      <c r="HP1219" s="39"/>
      <c r="HQ1219" s="39"/>
      <c r="HR1219" s="39"/>
      <c r="HS1219" s="39"/>
      <c r="HT1219" s="39"/>
      <c r="HU1219" s="39"/>
      <c r="HV1219" s="39"/>
      <c r="HW1219" s="39"/>
      <c r="HX1219" s="39"/>
      <c r="HY1219" s="39"/>
      <c r="HZ1219" s="39"/>
      <c r="IA1219" s="39"/>
      <c r="IB1219" s="44"/>
      <c r="IC1219" s="40"/>
      <c r="ID1219" s="40"/>
      <c r="IE1219" s="40"/>
      <c r="IF1219" s="40"/>
      <c r="IG1219" s="40"/>
      <c r="IH1219" s="40"/>
      <c r="II1219" s="40"/>
      <c r="IJ1219" s="40"/>
      <c r="IK1219" s="40"/>
      <c r="IL1219" s="40"/>
      <c r="IM1219" s="40"/>
      <c r="IN1219" s="40"/>
      <c r="IO1219" s="40"/>
      <c r="IP1219" s="40"/>
      <c r="IQ1219" s="40"/>
      <c r="IR1219" s="40"/>
      <c r="IS1219" s="40"/>
      <c r="IT1219" s="40"/>
      <c r="IU1219" s="40"/>
      <c r="IV1219" s="40"/>
    </row>
    <row r="1220" spans="2:256" s="33" customFormat="1" ht="31.5" x14ac:dyDescent="0.25">
      <c r="B1220" s="177"/>
      <c r="C1220" s="94">
        <v>584</v>
      </c>
      <c r="D1220" s="80" t="s">
        <v>3345</v>
      </c>
      <c r="E1220" s="42" t="s">
        <v>1757</v>
      </c>
      <c r="F1220" s="45" t="s">
        <v>1595</v>
      </c>
      <c r="G1220" s="80" t="s">
        <v>4155</v>
      </c>
      <c r="H1220" s="112" t="s">
        <v>4156</v>
      </c>
      <c r="I1220" s="145">
        <v>2500</v>
      </c>
      <c r="J1220" s="38"/>
      <c r="K1220" s="35" t="s">
        <v>3702</v>
      </c>
      <c r="L1220" s="39"/>
      <c r="M1220" s="39"/>
      <c r="N1220" s="39"/>
      <c r="O1220" s="39"/>
      <c r="P1220" s="39"/>
      <c r="Q1220" s="39"/>
      <c r="R1220" s="39"/>
      <c r="S1220" s="39"/>
      <c r="T1220" s="39"/>
      <c r="U1220" s="39"/>
      <c r="V1220" s="39"/>
      <c r="W1220" s="39"/>
      <c r="X1220" s="39"/>
      <c r="Y1220" s="39"/>
      <c r="Z1220" s="39"/>
      <c r="AA1220" s="39"/>
      <c r="AB1220" s="39"/>
      <c r="AC1220" s="39"/>
      <c r="AD1220" s="39"/>
      <c r="AE1220" s="39"/>
      <c r="AF1220" s="39"/>
      <c r="AG1220" s="39"/>
      <c r="AH1220" s="39"/>
      <c r="AI1220" s="39"/>
      <c r="AJ1220" s="39"/>
      <c r="AK1220" s="39"/>
      <c r="AL1220" s="39"/>
      <c r="AM1220" s="39"/>
      <c r="AN1220" s="39"/>
      <c r="AO1220" s="39"/>
      <c r="AP1220" s="39"/>
      <c r="AQ1220" s="39"/>
      <c r="AR1220" s="39"/>
      <c r="AS1220" s="39"/>
      <c r="AT1220" s="39"/>
      <c r="AU1220" s="39"/>
      <c r="AV1220" s="39"/>
      <c r="AW1220" s="39"/>
      <c r="AX1220" s="39"/>
      <c r="AY1220" s="39"/>
      <c r="AZ1220" s="39"/>
      <c r="BA1220" s="39"/>
      <c r="BB1220" s="39"/>
      <c r="BC1220" s="39"/>
      <c r="BD1220" s="39"/>
      <c r="BE1220" s="39"/>
      <c r="BF1220" s="39"/>
      <c r="BG1220" s="39"/>
      <c r="BH1220" s="39"/>
      <c r="BI1220" s="39"/>
      <c r="BJ1220" s="39"/>
      <c r="BK1220" s="39"/>
      <c r="BL1220" s="39"/>
      <c r="BM1220" s="39"/>
      <c r="BN1220" s="39"/>
      <c r="BO1220" s="39"/>
      <c r="BP1220" s="39"/>
      <c r="BQ1220" s="39"/>
      <c r="BR1220" s="39"/>
      <c r="BS1220" s="39"/>
      <c r="BT1220" s="39"/>
      <c r="BU1220" s="39"/>
      <c r="BV1220" s="39"/>
      <c r="BW1220" s="39"/>
      <c r="BX1220" s="39"/>
      <c r="BY1220" s="39"/>
      <c r="BZ1220" s="39"/>
      <c r="CA1220" s="39"/>
      <c r="CB1220" s="39"/>
      <c r="CC1220" s="39"/>
      <c r="CD1220" s="39"/>
      <c r="CE1220" s="39"/>
      <c r="CF1220" s="39"/>
      <c r="CG1220" s="39"/>
      <c r="CH1220" s="39"/>
      <c r="CI1220" s="39"/>
      <c r="CJ1220" s="39"/>
      <c r="CK1220" s="39"/>
      <c r="CL1220" s="39"/>
      <c r="CM1220" s="39"/>
      <c r="CN1220" s="39"/>
      <c r="CO1220" s="39"/>
      <c r="CP1220" s="39"/>
      <c r="CQ1220" s="39"/>
      <c r="CR1220" s="39"/>
      <c r="CS1220" s="39"/>
      <c r="CT1220" s="39"/>
      <c r="CU1220" s="39"/>
      <c r="CV1220" s="39"/>
      <c r="CW1220" s="39"/>
      <c r="CX1220" s="39"/>
      <c r="CY1220" s="39"/>
      <c r="CZ1220" s="39"/>
      <c r="DA1220" s="39"/>
      <c r="DB1220" s="39"/>
      <c r="DC1220" s="39"/>
      <c r="DD1220" s="39"/>
      <c r="DE1220" s="39"/>
      <c r="DF1220" s="39"/>
      <c r="DG1220" s="39"/>
      <c r="DH1220" s="39"/>
      <c r="DI1220" s="39"/>
      <c r="DJ1220" s="39"/>
      <c r="DK1220" s="39"/>
      <c r="DL1220" s="39"/>
      <c r="DM1220" s="39"/>
      <c r="DN1220" s="39"/>
      <c r="DO1220" s="39"/>
      <c r="DP1220" s="39"/>
      <c r="DQ1220" s="39"/>
      <c r="DR1220" s="39"/>
      <c r="DS1220" s="39"/>
      <c r="DT1220" s="39"/>
      <c r="DU1220" s="39"/>
      <c r="DV1220" s="39"/>
      <c r="DW1220" s="39"/>
      <c r="DX1220" s="39"/>
      <c r="DY1220" s="39"/>
      <c r="DZ1220" s="39"/>
      <c r="EA1220" s="39"/>
      <c r="EB1220" s="39"/>
      <c r="EC1220" s="39"/>
      <c r="ED1220" s="39"/>
      <c r="EE1220" s="39"/>
      <c r="EF1220" s="39"/>
      <c r="EG1220" s="39"/>
      <c r="EH1220" s="39"/>
      <c r="EI1220" s="39"/>
      <c r="EJ1220" s="39"/>
      <c r="EK1220" s="39"/>
      <c r="EL1220" s="39"/>
      <c r="EM1220" s="39"/>
      <c r="EN1220" s="39"/>
      <c r="EO1220" s="39"/>
      <c r="EP1220" s="39"/>
      <c r="EQ1220" s="39"/>
      <c r="ER1220" s="39"/>
      <c r="ES1220" s="39"/>
      <c r="ET1220" s="39"/>
      <c r="EU1220" s="39"/>
      <c r="EV1220" s="39"/>
      <c r="EW1220" s="39"/>
      <c r="EX1220" s="39"/>
      <c r="EY1220" s="39"/>
      <c r="EZ1220" s="39"/>
      <c r="FA1220" s="39"/>
      <c r="FB1220" s="39"/>
      <c r="FC1220" s="39"/>
      <c r="FD1220" s="39"/>
      <c r="FE1220" s="39"/>
      <c r="FF1220" s="39"/>
      <c r="FG1220" s="39"/>
      <c r="FH1220" s="39"/>
      <c r="FI1220" s="39"/>
      <c r="FJ1220" s="39"/>
      <c r="FK1220" s="39"/>
      <c r="FL1220" s="39"/>
      <c r="FM1220" s="39"/>
      <c r="FN1220" s="39"/>
      <c r="FO1220" s="39"/>
      <c r="FP1220" s="39"/>
      <c r="FQ1220" s="39"/>
      <c r="FR1220" s="39"/>
      <c r="FS1220" s="39"/>
      <c r="FT1220" s="39"/>
      <c r="FU1220" s="39"/>
      <c r="FV1220" s="39"/>
      <c r="FW1220" s="39"/>
      <c r="FX1220" s="39"/>
      <c r="FY1220" s="39"/>
      <c r="FZ1220" s="39"/>
      <c r="GA1220" s="39"/>
      <c r="GB1220" s="39"/>
      <c r="GC1220" s="39"/>
      <c r="GD1220" s="39"/>
      <c r="GE1220" s="39"/>
      <c r="GF1220" s="39"/>
      <c r="GG1220" s="39"/>
      <c r="GH1220" s="39"/>
      <c r="GI1220" s="39"/>
      <c r="GJ1220" s="39"/>
      <c r="GK1220" s="39"/>
      <c r="GL1220" s="39"/>
      <c r="GM1220" s="39"/>
      <c r="GN1220" s="39"/>
      <c r="GO1220" s="39"/>
      <c r="GP1220" s="39"/>
      <c r="GQ1220" s="39"/>
      <c r="GR1220" s="39"/>
      <c r="GS1220" s="39"/>
      <c r="GT1220" s="39"/>
      <c r="GU1220" s="39"/>
      <c r="GV1220" s="39"/>
      <c r="GW1220" s="39"/>
      <c r="GX1220" s="39"/>
      <c r="GY1220" s="39"/>
      <c r="GZ1220" s="39"/>
      <c r="HA1220" s="39"/>
      <c r="HB1220" s="39"/>
      <c r="HC1220" s="39"/>
      <c r="HD1220" s="39"/>
      <c r="HE1220" s="39"/>
      <c r="HF1220" s="39"/>
      <c r="HG1220" s="39"/>
      <c r="HH1220" s="39"/>
      <c r="HI1220" s="39"/>
      <c r="HJ1220" s="39"/>
      <c r="HK1220" s="39"/>
      <c r="HL1220" s="39"/>
      <c r="HM1220" s="39"/>
      <c r="HN1220" s="39"/>
      <c r="HO1220" s="39"/>
      <c r="HP1220" s="39"/>
      <c r="HQ1220" s="39"/>
      <c r="HR1220" s="39"/>
      <c r="HS1220" s="39"/>
      <c r="HT1220" s="39"/>
      <c r="HU1220" s="39"/>
      <c r="HV1220" s="39"/>
      <c r="HW1220" s="39"/>
      <c r="HX1220" s="39"/>
      <c r="HY1220" s="39"/>
      <c r="HZ1220" s="39"/>
      <c r="IA1220" s="39"/>
      <c r="IB1220" s="44"/>
      <c r="IC1220" s="40"/>
      <c r="ID1220" s="40"/>
      <c r="IE1220" s="40"/>
      <c r="IF1220" s="40"/>
      <c r="IG1220" s="40"/>
      <c r="IH1220" s="40"/>
      <c r="II1220" s="40"/>
      <c r="IJ1220" s="40"/>
      <c r="IK1220" s="40"/>
      <c r="IL1220" s="40"/>
      <c r="IM1220" s="40"/>
      <c r="IN1220" s="40"/>
      <c r="IO1220" s="40"/>
      <c r="IP1220" s="40"/>
      <c r="IQ1220" s="40"/>
      <c r="IR1220" s="40"/>
      <c r="IS1220" s="40"/>
      <c r="IT1220" s="40"/>
      <c r="IU1220" s="40"/>
      <c r="IV1220" s="40"/>
    </row>
    <row r="1221" spans="2:256" s="33" customFormat="1" ht="31.5" x14ac:dyDescent="0.25">
      <c r="B1221" s="177"/>
      <c r="C1221" s="94">
        <v>585</v>
      </c>
      <c r="D1221" s="80" t="s">
        <v>3346</v>
      </c>
      <c r="E1221" s="42" t="s">
        <v>1757</v>
      </c>
      <c r="F1221" s="45" t="s">
        <v>1596</v>
      </c>
      <c r="G1221" s="80" t="s">
        <v>4157</v>
      </c>
      <c r="H1221" s="112" t="s">
        <v>4158</v>
      </c>
      <c r="I1221" s="145">
        <v>12600</v>
      </c>
      <c r="J1221" s="38"/>
      <c r="K1221" s="35" t="s">
        <v>3514</v>
      </c>
      <c r="L1221" s="39"/>
      <c r="M1221" s="39"/>
      <c r="N1221" s="39"/>
      <c r="O1221" s="39"/>
      <c r="P1221" s="39"/>
      <c r="Q1221" s="39"/>
      <c r="R1221" s="39"/>
      <c r="S1221" s="39"/>
      <c r="T1221" s="39"/>
      <c r="U1221" s="39"/>
      <c r="V1221" s="39"/>
      <c r="W1221" s="39"/>
      <c r="X1221" s="39"/>
      <c r="Y1221" s="39"/>
      <c r="Z1221" s="39"/>
      <c r="AA1221" s="39"/>
      <c r="AB1221" s="39"/>
      <c r="AC1221" s="39"/>
      <c r="AD1221" s="39"/>
      <c r="AE1221" s="39"/>
      <c r="AF1221" s="39"/>
      <c r="AG1221" s="39"/>
      <c r="AH1221" s="39"/>
      <c r="AI1221" s="39"/>
      <c r="AJ1221" s="39"/>
      <c r="AK1221" s="39"/>
      <c r="AL1221" s="39"/>
      <c r="AM1221" s="39"/>
      <c r="AN1221" s="39"/>
      <c r="AO1221" s="39"/>
      <c r="AP1221" s="39"/>
      <c r="AQ1221" s="39"/>
      <c r="AR1221" s="39"/>
      <c r="AS1221" s="39"/>
      <c r="AT1221" s="39"/>
      <c r="AU1221" s="39"/>
      <c r="AV1221" s="39"/>
      <c r="AW1221" s="39"/>
      <c r="AX1221" s="39"/>
      <c r="AY1221" s="39"/>
      <c r="AZ1221" s="39"/>
      <c r="BA1221" s="39"/>
      <c r="BB1221" s="39"/>
      <c r="BC1221" s="39"/>
      <c r="BD1221" s="39"/>
      <c r="BE1221" s="39"/>
      <c r="BF1221" s="39"/>
      <c r="BG1221" s="39"/>
      <c r="BH1221" s="39"/>
      <c r="BI1221" s="39"/>
      <c r="BJ1221" s="39"/>
      <c r="BK1221" s="39"/>
      <c r="BL1221" s="39"/>
      <c r="BM1221" s="39"/>
      <c r="BN1221" s="39"/>
      <c r="BO1221" s="39"/>
      <c r="BP1221" s="39"/>
      <c r="BQ1221" s="39"/>
      <c r="BR1221" s="39"/>
      <c r="BS1221" s="39"/>
      <c r="BT1221" s="39"/>
      <c r="BU1221" s="39"/>
      <c r="BV1221" s="39"/>
      <c r="BW1221" s="39"/>
      <c r="BX1221" s="39"/>
      <c r="BY1221" s="39"/>
      <c r="BZ1221" s="39"/>
      <c r="CA1221" s="39"/>
      <c r="CB1221" s="39"/>
      <c r="CC1221" s="39"/>
      <c r="CD1221" s="39"/>
      <c r="CE1221" s="39"/>
      <c r="CF1221" s="39"/>
      <c r="CG1221" s="39"/>
      <c r="CH1221" s="39"/>
      <c r="CI1221" s="39"/>
      <c r="CJ1221" s="39"/>
      <c r="CK1221" s="39"/>
      <c r="CL1221" s="39"/>
      <c r="CM1221" s="39"/>
      <c r="CN1221" s="39"/>
      <c r="CO1221" s="39"/>
      <c r="CP1221" s="39"/>
      <c r="CQ1221" s="39"/>
      <c r="CR1221" s="39"/>
      <c r="CS1221" s="39"/>
      <c r="CT1221" s="39"/>
      <c r="CU1221" s="39"/>
      <c r="CV1221" s="39"/>
      <c r="CW1221" s="39"/>
      <c r="CX1221" s="39"/>
      <c r="CY1221" s="39"/>
      <c r="CZ1221" s="39"/>
      <c r="DA1221" s="39"/>
      <c r="DB1221" s="39"/>
      <c r="DC1221" s="39"/>
      <c r="DD1221" s="39"/>
      <c r="DE1221" s="39"/>
      <c r="DF1221" s="39"/>
      <c r="DG1221" s="39"/>
      <c r="DH1221" s="39"/>
      <c r="DI1221" s="39"/>
      <c r="DJ1221" s="39"/>
      <c r="DK1221" s="39"/>
      <c r="DL1221" s="39"/>
      <c r="DM1221" s="39"/>
      <c r="DN1221" s="39"/>
      <c r="DO1221" s="39"/>
      <c r="DP1221" s="39"/>
      <c r="DQ1221" s="39"/>
      <c r="DR1221" s="39"/>
      <c r="DS1221" s="39"/>
      <c r="DT1221" s="39"/>
      <c r="DU1221" s="39"/>
      <c r="DV1221" s="39"/>
      <c r="DW1221" s="39"/>
      <c r="DX1221" s="39"/>
      <c r="DY1221" s="39"/>
      <c r="DZ1221" s="39"/>
      <c r="EA1221" s="39"/>
      <c r="EB1221" s="39"/>
      <c r="EC1221" s="39"/>
      <c r="ED1221" s="39"/>
      <c r="EE1221" s="39"/>
      <c r="EF1221" s="39"/>
      <c r="EG1221" s="39"/>
      <c r="EH1221" s="39"/>
      <c r="EI1221" s="39"/>
      <c r="EJ1221" s="39"/>
      <c r="EK1221" s="39"/>
      <c r="EL1221" s="39"/>
      <c r="EM1221" s="39"/>
      <c r="EN1221" s="39"/>
      <c r="EO1221" s="39"/>
      <c r="EP1221" s="39"/>
      <c r="EQ1221" s="39"/>
      <c r="ER1221" s="39"/>
      <c r="ES1221" s="39"/>
      <c r="ET1221" s="39"/>
      <c r="EU1221" s="39"/>
      <c r="EV1221" s="39"/>
      <c r="EW1221" s="39"/>
      <c r="EX1221" s="39"/>
      <c r="EY1221" s="39"/>
      <c r="EZ1221" s="39"/>
      <c r="FA1221" s="39"/>
      <c r="FB1221" s="39"/>
      <c r="FC1221" s="39"/>
      <c r="FD1221" s="39"/>
      <c r="FE1221" s="39"/>
      <c r="FF1221" s="39"/>
      <c r="FG1221" s="39"/>
      <c r="FH1221" s="39"/>
      <c r="FI1221" s="39"/>
      <c r="FJ1221" s="39"/>
      <c r="FK1221" s="39"/>
      <c r="FL1221" s="39"/>
      <c r="FM1221" s="39"/>
      <c r="FN1221" s="39"/>
      <c r="FO1221" s="39"/>
      <c r="FP1221" s="39"/>
      <c r="FQ1221" s="39"/>
      <c r="FR1221" s="39"/>
      <c r="FS1221" s="39"/>
      <c r="FT1221" s="39"/>
      <c r="FU1221" s="39"/>
      <c r="FV1221" s="39"/>
      <c r="FW1221" s="39"/>
      <c r="FX1221" s="39"/>
      <c r="FY1221" s="39"/>
      <c r="FZ1221" s="39"/>
      <c r="GA1221" s="39"/>
      <c r="GB1221" s="39"/>
      <c r="GC1221" s="39"/>
      <c r="GD1221" s="39"/>
      <c r="GE1221" s="39"/>
      <c r="GF1221" s="39"/>
      <c r="GG1221" s="39"/>
      <c r="GH1221" s="39"/>
      <c r="GI1221" s="39"/>
      <c r="GJ1221" s="39"/>
      <c r="GK1221" s="39"/>
      <c r="GL1221" s="39"/>
      <c r="GM1221" s="39"/>
      <c r="GN1221" s="39"/>
      <c r="GO1221" s="39"/>
      <c r="GP1221" s="39"/>
      <c r="GQ1221" s="39"/>
      <c r="GR1221" s="39"/>
      <c r="GS1221" s="39"/>
      <c r="GT1221" s="39"/>
      <c r="GU1221" s="39"/>
      <c r="GV1221" s="39"/>
      <c r="GW1221" s="39"/>
      <c r="GX1221" s="39"/>
      <c r="GY1221" s="39"/>
      <c r="GZ1221" s="39"/>
      <c r="HA1221" s="39"/>
      <c r="HB1221" s="39"/>
      <c r="HC1221" s="39"/>
      <c r="HD1221" s="39"/>
      <c r="HE1221" s="39"/>
      <c r="HF1221" s="39"/>
      <c r="HG1221" s="39"/>
      <c r="HH1221" s="39"/>
      <c r="HI1221" s="39"/>
      <c r="HJ1221" s="39"/>
      <c r="HK1221" s="39"/>
      <c r="HL1221" s="39"/>
      <c r="HM1221" s="39"/>
      <c r="HN1221" s="39"/>
      <c r="HO1221" s="39"/>
      <c r="HP1221" s="39"/>
      <c r="HQ1221" s="39"/>
      <c r="HR1221" s="39"/>
      <c r="HS1221" s="39"/>
      <c r="HT1221" s="39"/>
      <c r="HU1221" s="39"/>
      <c r="HV1221" s="39"/>
      <c r="HW1221" s="39"/>
      <c r="HX1221" s="39"/>
      <c r="HY1221" s="39"/>
      <c r="HZ1221" s="39"/>
      <c r="IA1221" s="39"/>
      <c r="IB1221" s="44"/>
      <c r="IC1221" s="40"/>
      <c r="ID1221" s="40"/>
      <c r="IE1221" s="40"/>
      <c r="IF1221" s="40"/>
      <c r="IG1221" s="40"/>
      <c r="IH1221" s="40"/>
      <c r="II1221" s="40"/>
      <c r="IJ1221" s="40"/>
      <c r="IK1221" s="40"/>
      <c r="IL1221" s="40"/>
      <c r="IM1221" s="40"/>
      <c r="IN1221" s="40"/>
      <c r="IO1221" s="40"/>
      <c r="IP1221" s="40"/>
      <c r="IQ1221" s="40"/>
      <c r="IR1221" s="40"/>
      <c r="IS1221" s="40"/>
      <c r="IT1221" s="40"/>
      <c r="IU1221" s="40"/>
      <c r="IV1221" s="40"/>
    </row>
    <row r="1222" spans="2:256" s="33" customFormat="1" ht="47.25" x14ac:dyDescent="0.25">
      <c r="B1222" s="177"/>
      <c r="C1222" s="94">
        <v>586</v>
      </c>
      <c r="D1222" s="80" t="s">
        <v>3347</v>
      </c>
      <c r="E1222" s="42" t="s">
        <v>1757</v>
      </c>
      <c r="F1222" s="45" t="s">
        <v>1597</v>
      </c>
      <c r="G1222" s="80" t="s">
        <v>3934</v>
      </c>
      <c r="H1222" s="112" t="s">
        <v>3935</v>
      </c>
      <c r="I1222" s="145">
        <v>351255.28</v>
      </c>
      <c r="J1222" s="38"/>
      <c r="K1222" s="35" t="s">
        <v>3703</v>
      </c>
      <c r="L1222" s="39"/>
      <c r="M1222" s="39"/>
      <c r="N1222" s="39"/>
      <c r="O1222" s="39"/>
      <c r="P1222" s="39"/>
      <c r="Q1222" s="39"/>
      <c r="R1222" s="39"/>
      <c r="S1222" s="39"/>
      <c r="T1222" s="39"/>
      <c r="U1222" s="39"/>
      <c r="V1222" s="39"/>
      <c r="W1222" s="39"/>
      <c r="X1222" s="39"/>
      <c r="Y1222" s="39"/>
      <c r="Z1222" s="39"/>
      <c r="AA1222" s="39"/>
      <c r="AB1222" s="39"/>
      <c r="AC1222" s="39"/>
      <c r="AD1222" s="39"/>
      <c r="AE1222" s="39"/>
      <c r="AF1222" s="39"/>
      <c r="AG1222" s="39"/>
      <c r="AH1222" s="39"/>
      <c r="AI1222" s="39"/>
      <c r="AJ1222" s="39"/>
      <c r="AK1222" s="39"/>
      <c r="AL1222" s="39"/>
      <c r="AM1222" s="39"/>
      <c r="AN1222" s="39"/>
      <c r="AO1222" s="39"/>
      <c r="AP1222" s="39"/>
      <c r="AQ1222" s="39"/>
      <c r="AR1222" s="39"/>
      <c r="AS1222" s="39"/>
      <c r="AT1222" s="39"/>
      <c r="AU1222" s="39"/>
      <c r="AV1222" s="39"/>
      <c r="AW1222" s="39"/>
      <c r="AX1222" s="39"/>
      <c r="AY1222" s="39"/>
      <c r="AZ1222" s="39"/>
      <c r="BA1222" s="39"/>
      <c r="BB1222" s="39"/>
      <c r="BC1222" s="39"/>
      <c r="BD1222" s="39"/>
      <c r="BE1222" s="39"/>
      <c r="BF1222" s="39"/>
      <c r="BG1222" s="39"/>
      <c r="BH1222" s="39"/>
      <c r="BI1222" s="39"/>
      <c r="BJ1222" s="39"/>
      <c r="BK1222" s="39"/>
      <c r="BL1222" s="39"/>
      <c r="BM1222" s="39"/>
      <c r="BN1222" s="39"/>
      <c r="BO1222" s="39"/>
      <c r="BP1222" s="39"/>
      <c r="BQ1222" s="39"/>
      <c r="BR1222" s="39"/>
      <c r="BS1222" s="39"/>
      <c r="BT1222" s="39"/>
      <c r="BU1222" s="39"/>
      <c r="BV1222" s="39"/>
      <c r="BW1222" s="39"/>
      <c r="BX1222" s="39"/>
      <c r="BY1222" s="39"/>
      <c r="BZ1222" s="39"/>
      <c r="CA1222" s="39"/>
      <c r="CB1222" s="39"/>
      <c r="CC1222" s="39"/>
      <c r="CD1222" s="39"/>
      <c r="CE1222" s="39"/>
      <c r="CF1222" s="39"/>
      <c r="CG1222" s="39"/>
      <c r="CH1222" s="39"/>
      <c r="CI1222" s="39"/>
      <c r="CJ1222" s="39"/>
      <c r="CK1222" s="39"/>
      <c r="CL1222" s="39"/>
      <c r="CM1222" s="39"/>
      <c r="CN1222" s="39"/>
      <c r="CO1222" s="39"/>
      <c r="CP1222" s="39"/>
      <c r="CQ1222" s="39"/>
      <c r="CR1222" s="39"/>
      <c r="CS1222" s="39"/>
      <c r="CT1222" s="39"/>
      <c r="CU1222" s="39"/>
      <c r="CV1222" s="39"/>
      <c r="CW1222" s="39"/>
      <c r="CX1222" s="39"/>
      <c r="CY1222" s="39"/>
      <c r="CZ1222" s="39"/>
      <c r="DA1222" s="39"/>
      <c r="DB1222" s="39"/>
      <c r="DC1222" s="39"/>
      <c r="DD1222" s="39"/>
      <c r="DE1222" s="39"/>
      <c r="DF1222" s="39"/>
      <c r="DG1222" s="39"/>
      <c r="DH1222" s="39"/>
      <c r="DI1222" s="39"/>
      <c r="DJ1222" s="39"/>
      <c r="DK1222" s="39"/>
      <c r="DL1222" s="39"/>
      <c r="DM1222" s="39"/>
      <c r="DN1222" s="39"/>
      <c r="DO1222" s="39"/>
      <c r="DP1222" s="39"/>
      <c r="DQ1222" s="39"/>
      <c r="DR1222" s="39"/>
      <c r="DS1222" s="39"/>
      <c r="DT1222" s="39"/>
      <c r="DU1222" s="39"/>
      <c r="DV1222" s="39"/>
      <c r="DW1222" s="39"/>
      <c r="DX1222" s="39"/>
      <c r="DY1222" s="39"/>
      <c r="DZ1222" s="39"/>
      <c r="EA1222" s="39"/>
      <c r="EB1222" s="39"/>
      <c r="EC1222" s="39"/>
      <c r="ED1222" s="39"/>
      <c r="EE1222" s="39"/>
      <c r="EF1222" s="39"/>
      <c r="EG1222" s="39"/>
      <c r="EH1222" s="39"/>
      <c r="EI1222" s="39"/>
      <c r="EJ1222" s="39"/>
      <c r="EK1222" s="39"/>
      <c r="EL1222" s="39"/>
      <c r="EM1222" s="39"/>
      <c r="EN1222" s="39"/>
      <c r="EO1222" s="39"/>
      <c r="EP1222" s="39"/>
      <c r="EQ1222" s="39"/>
      <c r="ER1222" s="39"/>
      <c r="ES1222" s="39"/>
      <c r="ET1222" s="39"/>
      <c r="EU1222" s="39"/>
      <c r="EV1222" s="39"/>
      <c r="EW1222" s="39"/>
      <c r="EX1222" s="39"/>
      <c r="EY1222" s="39"/>
      <c r="EZ1222" s="39"/>
      <c r="FA1222" s="39"/>
      <c r="FB1222" s="39"/>
      <c r="FC1222" s="39"/>
      <c r="FD1222" s="39"/>
      <c r="FE1222" s="39"/>
      <c r="FF1222" s="39"/>
      <c r="FG1222" s="39"/>
      <c r="FH1222" s="39"/>
      <c r="FI1222" s="39"/>
      <c r="FJ1222" s="39"/>
      <c r="FK1222" s="39"/>
      <c r="FL1222" s="39"/>
      <c r="FM1222" s="39"/>
      <c r="FN1222" s="39"/>
      <c r="FO1222" s="39"/>
      <c r="FP1222" s="39"/>
      <c r="FQ1222" s="39"/>
      <c r="FR1222" s="39"/>
      <c r="FS1222" s="39"/>
      <c r="FT1222" s="39"/>
      <c r="FU1222" s="39"/>
      <c r="FV1222" s="39"/>
      <c r="FW1222" s="39"/>
      <c r="FX1222" s="39"/>
      <c r="FY1222" s="39"/>
      <c r="FZ1222" s="39"/>
      <c r="GA1222" s="39"/>
      <c r="GB1222" s="39"/>
      <c r="GC1222" s="39"/>
      <c r="GD1222" s="39"/>
      <c r="GE1222" s="39"/>
      <c r="GF1222" s="39"/>
      <c r="GG1222" s="39"/>
      <c r="GH1222" s="39"/>
      <c r="GI1222" s="39"/>
      <c r="GJ1222" s="39"/>
      <c r="GK1222" s="39"/>
      <c r="GL1222" s="39"/>
      <c r="GM1222" s="39"/>
      <c r="GN1222" s="39"/>
      <c r="GO1222" s="39"/>
      <c r="GP1222" s="39"/>
      <c r="GQ1222" s="39"/>
      <c r="GR1222" s="39"/>
      <c r="GS1222" s="39"/>
      <c r="GT1222" s="39"/>
      <c r="GU1222" s="39"/>
      <c r="GV1222" s="39"/>
      <c r="GW1222" s="39"/>
      <c r="GX1222" s="39"/>
      <c r="GY1222" s="39"/>
      <c r="GZ1222" s="39"/>
      <c r="HA1222" s="39"/>
      <c r="HB1222" s="39"/>
      <c r="HC1222" s="39"/>
      <c r="HD1222" s="39"/>
      <c r="HE1222" s="39"/>
      <c r="HF1222" s="39"/>
      <c r="HG1222" s="39"/>
      <c r="HH1222" s="39"/>
      <c r="HI1222" s="39"/>
      <c r="HJ1222" s="39"/>
      <c r="HK1222" s="39"/>
      <c r="HL1222" s="39"/>
      <c r="HM1222" s="39"/>
      <c r="HN1222" s="39"/>
      <c r="HO1222" s="39"/>
      <c r="HP1222" s="39"/>
      <c r="HQ1222" s="39"/>
      <c r="HR1222" s="39"/>
      <c r="HS1222" s="39"/>
      <c r="HT1222" s="39"/>
      <c r="HU1222" s="39"/>
      <c r="HV1222" s="39"/>
      <c r="HW1222" s="39"/>
      <c r="HX1222" s="39"/>
      <c r="HY1222" s="39"/>
      <c r="HZ1222" s="39"/>
      <c r="IA1222" s="39"/>
      <c r="IB1222" s="44"/>
      <c r="IC1222" s="40"/>
      <c r="ID1222" s="40"/>
      <c r="IE1222" s="40"/>
      <c r="IF1222" s="40"/>
      <c r="IG1222" s="40"/>
      <c r="IH1222" s="40"/>
      <c r="II1222" s="40"/>
      <c r="IJ1222" s="40"/>
      <c r="IK1222" s="40"/>
      <c r="IL1222" s="40"/>
      <c r="IM1222" s="40"/>
      <c r="IN1222" s="40"/>
      <c r="IO1222" s="40"/>
      <c r="IP1222" s="40"/>
      <c r="IQ1222" s="40"/>
      <c r="IR1222" s="40"/>
      <c r="IS1222" s="40"/>
      <c r="IT1222" s="40"/>
      <c r="IU1222" s="40"/>
      <c r="IV1222" s="40"/>
    </row>
    <row r="1223" spans="2:256" s="33" customFormat="1" x14ac:dyDescent="0.25">
      <c r="B1223" s="118"/>
      <c r="C1223" s="94"/>
      <c r="D1223" s="80"/>
      <c r="E1223" s="42"/>
      <c r="F1223" s="45"/>
      <c r="G1223" s="80"/>
      <c r="H1223" s="80"/>
      <c r="I1223" s="176">
        <f>SUM(I635:I1222)</f>
        <v>207653349</v>
      </c>
      <c r="J1223" s="38"/>
      <c r="K1223" s="35"/>
      <c r="L1223" s="39"/>
      <c r="M1223" s="39"/>
      <c r="N1223" s="39"/>
      <c r="O1223" s="39"/>
      <c r="P1223" s="39"/>
      <c r="Q1223" s="39"/>
      <c r="R1223" s="39"/>
      <c r="S1223" s="39"/>
      <c r="T1223" s="39"/>
      <c r="U1223" s="39"/>
      <c r="V1223" s="39"/>
      <c r="W1223" s="39"/>
      <c r="X1223" s="39"/>
      <c r="Y1223" s="39"/>
      <c r="Z1223" s="39"/>
      <c r="AA1223" s="39"/>
      <c r="AB1223" s="39"/>
      <c r="AC1223" s="39"/>
      <c r="AD1223" s="39"/>
      <c r="AE1223" s="39"/>
      <c r="AF1223" s="39"/>
      <c r="AG1223" s="39"/>
      <c r="AH1223" s="39"/>
      <c r="AI1223" s="39"/>
      <c r="AJ1223" s="39"/>
      <c r="AK1223" s="39"/>
      <c r="AL1223" s="39"/>
      <c r="AM1223" s="39"/>
      <c r="AN1223" s="39"/>
      <c r="AO1223" s="39"/>
      <c r="AP1223" s="39"/>
      <c r="AQ1223" s="39"/>
      <c r="AR1223" s="39"/>
      <c r="AS1223" s="39"/>
      <c r="AT1223" s="39"/>
      <c r="AU1223" s="39"/>
      <c r="AV1223" s="39"/>
      <c r="AW1223" s="39"/>
      <c r="AX1223" s="39"/>
      <c r="AY1223" s="39"/>
      <c r="AZ1223" s="39"/>
      <c r="BA1223" s="39"/>
      <c r="BB1223" s="39"/>
      <c r="BC1223" s="39"/>
      <c r="BD1223" s="39"/>
      <c r="BE1223" s="39"/>
      <c r="BF1223" s="39"/>
      <c r="BG1223" s="39"/>
      <c r="BH1223" s="39"/>
      <c r="BI1223" s="39"/>
      <c r="BJ1223" s="39"/>
      <c r="BK1223" s="39"/>
      <c r="BL1223" s="39"/>
      <c r="BM1223" s="39"/>
      <c r="BN1223" s="39"/>
      <c r="BO1223" s="39"/>
      <c r="BP1223" s="39"/>
      <c r="BQ1223" s="39"/>
      <c r="BR1223" s="39"/>
      <c r="BS1223" s="39"/>
      <c r="BT1223" s="39"/>
      <c r="BU1223" s="39"/>
      <c r="BV1223" s="39"/>
      <c r="BW1223" s="39"/>
      <c r="BX1223" s="39"/>
      <c r="BY1223" s="39"/>
      <c r="BZ1223" s="39"/>
      <c r="CA1223" s="39"/>
      <c r="CB1223" s="39"/>
      <c r="CC1223" s="39"/>
      <c r="CD1223" s="39"/>
      <c r="CE1223" s="39"/>
      <c r="CF1223" s="39"/>
      <c r="CG1223" s="39"/>
      <c r="CH1223" s="39"/>
      <c r="CI1223" s="39"/>
      <c r="CJ1223" s="39"/>
      <c r="CK1223" s="39"/>
      <c r="CL1223" s="39"/>
      <c r="CM1223" s="39"/>
      <c r="CN1223" s="39"/>
      <c r="CO1223" s="39"/>
      <c r="CP1223" s="39"/>
      <c r="CQ1223" s="39"/>
      <c r="CR1223" s="39"/>
      <c r="CS1223" s="39"/>
      <c r="CT1223" s="39"/>
      <c r="CU1223" s="39"/>
      <c r="CV1223" s="39"/>
      <c r="CW1223" s="39"/>
      <c r="CX1223" s="39"/>
      <c r="CY1223" s="39"/>
      <c r="CZ1223" s="39"/>
      <c r="DA1223" s="39"/>
      <c r="DB1223" s="39"/>
      <c r="DC1223" s="39"/>
      <c r="DD1223" s="39"/>
      <c r="DE1223" s="39"/>
      <c r="DF1223" s="39"/>
      <c r="DG1223" s="39"/>
      <c r="DH1223" s="39"/>
      <c r="DI1223" s="39"/>
      <c r="DJ1223" s="39"/>
      <c r="DK1223" s="39"/>
      <c r="DL1223" s="39"/>
      <c r="DM1223" s="39"/>
      <c r="DN1223" s="39"/>
      <c r="DO1223" s="39"/>
      <c r="DP1223" s="39"/>
      <c r="DQ1223" s="39"/>
      <c r="DR1223" s="39"/>
      <c r="DS1223" s="39"/>
      <c r="DT1223" s="39"/>
      <c r="DU1223" s="39"/>
      <c r="DV1223" s="39"/>
      <c r="DW1223" s="39"/>
      <c r="DX1223" s="39"/>
      <c r="DY1223" s="39"/>
      <c r="DZ1223" s="39"/>
      <c r="EA1223" s="39"/>
      <c r="EB1223" s="39"/>
      <c r="EC1223" s="39"/>
      <c r="ED1223" s="39"/>
      <c r="EE1223" s="39"/>
      <c r="EF1223" s="39"/>
      <c r="EG1223" s="39"/>
      <c r="EH1223" s="39"/>
      <c r="EI1223" s="39"/>
      <c r="EJ1223" s="39"/>
      <c r="EK1223" s="39"/>
      <c r="EL1223" s="39"/>
      <c r="EM1223" s="39"/>
      <c r="EN1223" s="39"/>
      <c r="EO1223" s="39"/>
      <c r="EP1223" s="39"/>
      <c r="EQ1223" s="39"/>
      <c r="ER1223" s="39"/>
      <c r="ES1223" s="39"/>
      <c r="ET1223" s="39"/>
      <c r="EU1223" s="39"/>
      <c r="EV1223" s="39"/>
      <c r="EW1223" s="39"/>
      <c r="EX1223" s="39"/>
      <c r="EY1223" s="39"/>
      <c r="EZ1223" s="39"/>
      <c r="FA1223" s="39"/>
      <c r="FB1223" s="39"/>
      <c r="FC1223" s="39"/>
      <c r="FD1223" s="39"/>
      <c r="FE1223" s="39"/>
      <c r="FF1223" s="39"/>
      <c r="FG1223" s="39"/>
      <c r="FH1223" s="39"/>
      <c r="FI1223" s="39"/>
      <c r="FJ1223" s="39"/>
      <c r="FK1223" s="39"/>
      <c r="FL1223" s="39"/>
      <c r="FM1223" s="39"/>
      <c r="FN1223" s="39"/>
      <c r="FO1223" s="39"/>
      <c r="FP1223" s="39"/>
      <c r="FQ1223" s="39"/>
      <c r="FR1223" s="39"/>
      <c r="FS1223" s="39"/>
      <c r="FT1223" s="39"/>
      <c r="FU1223" s="39"/>
      <c r="FV1223" s="39"/>
      <c r="FW1223" s="39"/>
      <c r="FX1223" s="39"/>
      <c r="FY1223" s="39"/>
      <c r="FZ1223" s="39"/>
      <c r="GA1223" s="39"/>
      <c r="GB1223" s="39"/>
      <c r="GC1223" s="39"/>
      <c r="GD1223" s="39"/>
      <c r="GE1223" s="39"/>
      <c r="GF1223" s="39"/>
      <c r="GG1223" s="39"/>
      <c r="GH1223" s="39"/>
      <c r="GI1223" s="39"/>
      <c r="GJ1223" s="39"/>
      <c r="GK1223" s="39"/>
      <c r="GL1223" s="39"/>
      <c r="GM1223" s="39"/>
      <c r="GN1223" s="39"/>
      <c r="GO1223" s="39"/>
      <c r="GP1223" s="39"/>
      <c r="GQ1223" s="39"/>
      <c r="GR1223" s="39"/>
      <c r="GS1223" s="39"/>
      <c r="GT1223" s="39"/>
      <c r="GU1223" s="39"/>
      <c r="GV1223" s="39"/>
      <c r="GW1223" s="39"/>
      <c r="GX1223" s="39"/>
      <c r="GY1223" s="39"/>
      <c r="GZ1223" s="39"/>
      <c r="HA1223" s="39"/>
      <c r="HB1223" s="39"/>
      <c r="HC1223" s="39"/>
      <c r="HD1223" s="39"/>
      <c r="HE1223" s="39"/>
      <c r="HF1223" s="39"/>
      <c r="HG1223" s="39"/>
      <c r="HH1223" s="39"/>
      <c r="HI1223" s="39"/>
      <c r="HJ1223" s="39"/>
      <c r="HK1223" s="39"/>
      <c r="HL1223" s="39"/>
      <c r="HM1223" s="39"/>
      <c r="HN1223" s="39"/>
      <c r="HO1223" s="39"/>
      <c r="HP1223" s="39"/>
      <c r="HQ1223" s="39"/>
      <c r="HR1223" s="39"/>
      <c r="HS1223" s="39"/>
      <c r="HT1223" s="39"/>
      <c r="HU1223" s="39"/>
      <c r="HV1223" s="39"/>
      <c r="HW1223" s="39"/>
      <c r="HX1223" s="39"/>
      <c r="HY1223" s="39"/>
      <c r="HZ1223" s="39"/>
      <c r="IA1223" s="39"/>
      <c r="IB1223" s="44"/>
      <c r="IC1223" s="40"/>
      <c r="ID1223" s="40"/>
      <c r="IE1223" s="40"/>
      <c r="IF1223" s="40"/>
      <c r="IG1223" s="40"/>
      <c r="IH1223" s="40"/>
      <c r="II1223" s="40"/>
      <c r="IJ1223" s="40"/>
      <c r="IK1223" s="40"/>
      <c r="IL1223" s="40"/>
      <c r="IM1223" s="40"/>
      <c r="IN1223" s="40"/>
      <c r="IO1223" s="40"/>
      <c r="IP1223" s="40"/>
      <c r="IQ1223" s="40"/>
      <c r="IR1223" s="40"/>
      <c r="IS1223" s="40"/>
      <c r="IT1223" s="40"/>
      <c r="IU1223" s="40"/>
      <c r="IV1223" s="40"/>
    </row>
    <row r="1224" spans="2:256" s="40" customFormat="1" ht="47.25" x14ac:dyDescent="0.25">
      <c r="B1224" s="178" t="s">
        <v>870</v>
      </c>
      <c r="C1224" s="34">
        <v>1</v>
      </c>
      <c r="D1224" s="56" t="s">
        <v>3111</v>
      </c>
      <c r="E1224" s="41" t="s">
        <v>50</v>
      </c>
      <c r="F1224" s="56" t="s">
        <v>1785</v>
      </c>
      <c r="G1224" s="170" t="s">
        <v>4497</v>
      </c>
      <c r="H1224" s="52">
        <v>41349</v>
      </c>
      <c r="I1224" s="133">
        <v>2000000</v>
      </c>
      <c r="J1224" s="96">
        <v>41365</v>
      </c>
      <c r="K1224" s="42" t="s">
        <v>1909</v>
      </c>
    </row>
    <row r="1225" spans="2:256" s="40" customFormat="1" ht="47.25" x14ac:dyDescent="0.25">
      <c r="B1225" s="178"/>
      <c r="C1225" s="34">
        <v>2</v>
      </c>
      <c r="D1225" s="46" t="s">
        <v>2861</v>
      </c>
      <c r="E1225" s="41" t="s">
        <v>9</v>
      </c>
      <c r="F1225" s="47" t="s">
        <v>203</v>
      </c>
      <c r="G1225" s="48" t="s">
        <v>204</v>
      </c>
      <c r="H1225" s="49">
        <v>40280</v>
      </c>
      <c r="I1225" s="142">
        <v>900000</v>
      </c>
      <c r="J1225" s="50">
        <v>41370</v>
      </c>
      <c r="K1225" s="42" t="s">
        <v>2056</v>
      </c>
    </row>
    <row r="1226" spans="2:256" s="40" customFormat="1" ht="94.5" x14ac:dyDescent="0.25">
      <c r="B1226" s="178"/>
      <c r="C1226" s="34">
        <v>3</v>
      </c>
      <c r="D1226" s="46" t="s">
        <v>2876</v>
      </c>
      <c r="E1226" s="41" t="s">
        <v>9</v>
      </c>
      <c r="F1226" s="47" t="s">
        <v>166</v>
      </c>
      <c r="G1226" s="48" t="s">
        <v>167</v>
      </c>
      <c r="H1226" s="49">
        <v>40888</v>
      </c>
      <c r="I1226" s="142">
        <v>173467</v>
      </c>
      <c r="J1226" s="50">
        <v>41374</v>
      </c>
      <c r="K1226" s="42" t="s">
        <v>2535</v>
      </c>
    </row>
    <row r="1227" spans="2:256" s="40" customFormat="1" ht="141.75" x14ac:dyDescent="0.25">
      <c r="B1227" s="178"/>
      <c r="C1227" s="34">
        <v>4</v>
      </c>
      <c r="D1227" s="55" t="s">
        <v>2831</v>
      </c>
      <c r="E1227" s="41" t="s">
        <v>555</v>
      </c>
      <c r="F1227" s="47" t="s">
        <v>556</v>
      </c>
      <c r="G1227" s="48" t="s">
        <v>557</v>
      </c>
      <c r="H1227" s="49">
        <v>40497</v>
      </c>
      <c r="I1227" s="142">
        <v>30000</v>
      </c>
      <c r="J1227" s="50">
        <v>41376</v>
      </c>
      <c r="K1227" s="42" t="s">
        <v>2536</v>
      </c>
      <c r="IC1227" s="33"/>
      <c r="ID1227" s="33"/>
      <c r="IE1227" s="33"/>
      <c r="IF1227" s="33"/>
      <c r="IG1227" s="33"/>
      <c r="IH1227" s="33"/>
      <c r="II1227" s="33"/>
    </row>
    <row r="1228" spans="2:256" s="40" customFormat="1" ht="110.25" x14ac:dyDescent="0.25">
      <c r="B1228" s="178"/>
      <c r="C1228" s="34">
        <v>5</v>
      </c>
      <c r="D1228" s="46" t="s">
        <v>3034</v>
      </c>
      <c r="E1228" s="41" t="s">
        <v>12</v>
      </c>
      <c r="F1228" s="47" t="s">
        <v>455</v>
      </c>
      <c r="G1228" s="48" t="s">
        <v>456</v>
      </c>
      <c r="H1228" s="49">
        <v>41239</v>
      </c>
      <c r="I1228" s="142">
        <v>247200</v>
      </c>
      <c r="J1228" s="50">
        <v>41377</v>
      </c>
      <c r="K1228" s="42" t="s">
        <v>2537</v>
      </c>
    </row>
    <row r="1229" spans="2:256" s="40" customFormat="1" ht="63" x14ac:dyDescent="0.25">
      <c r="B1229" s="178"/>
      <c r="C1229" s="34">
        <v>6</v>
      </c>
      <c r="D1229" s="35" t="s">
        <v>3094</v>
      </c>
      <c r="E1229" s="42" t="s">
        <v>729</v>
      </c>
      <c r="F1229" s="35" t="s">
        <v>729</v>
      </c>
      <c r="G1229" s="62" t="s">
        <v>4498</v>
      </c>
      <c r="H1229" s="52">
        <v>41383</v>
      </c>
      <c r="I1229" s="137">
        <v>97000</v>
      </c>
      <c r="J1229" s="50">
        <v>41379</v>
      </c>
      <c r="K1229" s="42" t="s">
        <v>2538</v>
      </c>
    </row>
    <row r="1230" spans="2:256" s="40" customFormat="1" ht="63" x14ac:dyDescent="0.25">
      <c r="B1230" s="178"/>
      <c r="C1230" s="34">
        <v>7</v>
      </c>
      <c r="D1230" s="35" t="s">
        <v>2839</v>
      </c>
      <c r="E1230" s="45" t="s">
        <v>1291</v>
      </c>
      <c r="F1230" s="18" t="s">
        <v>1290</v>
      </c>
      <c r="G1230" s="62" t="s">
        <v>4261</v>
      </c>
      <c r="H1230" s="52">
        <v>39937</v>
      </c>
      <c r="I1230" s="133">
        <v>360000</v>
      </c>
      <c r="J1230" s="43">
        <v>41379</v>
      </c>
      <c r="K1230" s="42" t="s">
        <v>2539</v>
      </c>
      <c r="IC1230" s="44"/>
      <c r="ID1230" s="44"/>
      <c r="IE1230" s="44"/>
      <c r="IF1230" s="44"/>
      <c r="IG1230" s="44"/>
      <c r="IH1230" s="44"/>
      <c r="II1230" s="44"/>
    </row>
    <row r="1231" spans="2:256" s="40" customFormat="1" ht="78.75" x14ac:dyDescent="0.25">
      <c r="B1231" s="178"/>
      <c r="C1231" s="34">
        <v>8</v>
      </c>
      <c r="D1231" s="46" t="s">
        <v>3059</v>
      </c>
      <c r="E1231" s="41" t="s">
        <v>12</v>
      </c>
      <c r="F1231" s="47" t="s">
        <v>282</v>
      </c>
      <c r="G1231" s="48" t="s">
        <v>283</v>
      </c>
      <c r="H1231" s="49">
        <v>40767</v>
      </c>
      <c r="I1231" s="142">
        <v>182863</v>
      </c>
      <c r="J1231" s="50">
        <v>41379</v>
      </c>
      <c r="K1231" s="42" t="s">
        <v>2540</v>
      </c>
    </row>
    <row r="1232" spans="2:256" s="40" customFormat="1" ht="78.75" x14ac:dyDescent="0.25">
      <c r="B1232" s="178"/>
      <c r="C1232" s="34">
        <v>9</v>
      </c>
      <c r="D1232" s="46" t="s">
        <v>2942</v>
      </c>
      <c r="E1232" s="41" t="s">
        <v>47</v>
      </c>
      <c r="F1232" s="47" t="s">
        <v>369</v>
      </c>
      <c r="G1232" s="48" t="s">
        <v>370</v>
      </c>
      <c r="H1232" s="49">
        <v>41354</v>
      </c>
      <c r="I1232" s="142">
        <v>200000</v>
      </c>
      <c r="J1232" s="50">
        <v>41389</v>
      </c>
      <c r="K1232" s="42" t="s">
        <v>1892</v>
      </c>
    </row>
    <row r="1233" spans="2:243" s="40" customFormat="1" ht="157.5" x14ac:dyDescent="0.25">
      <c r="B1233" s="178"/>
      <c r="C1233" s="34">
        <v>10</v>
      </c>
      <c r="D1233" s="46" t="s">
        <v>2926</v>
      </c>
      <c r="E1233" s="41" t="s">
        <v>348</v>
      </c>
      <c r="F1233" s="47" t="s">
        <v>658</v>
      </c>
      <c r="G1233" s="48" t="s">
        <v>659</v>
      </c>
      <c r="H1233" s="49">
        <v>39276</v>
      </c>
      <c r="I1233" s="142">
        <v>78844</v>
      </c>
      <c r="J1233" s="50">
        <v>41390</v>
      </c>
      <c r="K1233" s="42" t="s">
        <v>2541</v>
      </c>
    </row>
    <row r="1234" spans="2:243" s="40" customFormat="1" ht="141.75" x14ac:dyDescent="0.25">
      <c r="B1234" s="178"/>
      <c r="C1234" s="34">
        <v>11</v>
      </c>
      <c r="D1234" s="55" t="s">
        <v>2831</v>
      </c>
      <c r="E1234" s="41" t="s">
        <v>555</v>
      </c>
      <c r="F1234" s="47" t="s">
        <v>556</v>
      </c>
      <c r="G1234" s="48" t="s">
        <v>557</v>
      </c>
      <c r="H1234" s="49">
        <v>40497</v>
      </c>
      <c r="I1234" s="142">
        <v>25735</v>
      </c>
      <c r="J1234" s="50">
        <v>41390</v>
      </c>
      <c r="K1234" s="42" t="s">
        <v>2542</v>
      </c>
      <c r="IC1234" s="33"/>
      <c r="ID1234" s="33"/>
      <c r="IE1234" s="33"/>
      <c r="IF1234" s="33"/>
      <c r="IG1234" s="33"/>
      <c r="IH1234" s="33"/>
      <c r="II1234" s="33"/>
    </row>
    <row r="1235" spans="2:243" s="40" customFormat="1" ht="63" x14ac:dyDescent="0.25">
      <c r="B1235" s="178"/>
      <c r="C1235" s="34">
        <v>12</v>
      </c>
      <c r="D1235" s="46" t="s">
        <v>2919</v>
      </c>
      <c r="E1235" s="41" t="s">
        <v>392</v>
      </c>
      <c r="F1235" s="47" t="s">
        <v>475</v>
      </c>
      <c r="G1235" s="48" t="s">
        <v>476</v>
      </c>
      <c r="H1235" s="49">
        <v>41518</v>
      </c>
      <c r="I1235" s="142">
        <v>163500</v>
      </c>
      <c r="J1235" s="50">
        <v>41393</v>
      </c>
      <c r="K1235" s="42" t="s">
        <v>2543</v>
      </c>
    </row>
    <row r="1236" spans="2:243" s="40" customFormat="1" ht="47.25" x14ac:dyDescent="0.25">
      <c r="B1236" s="178"/>
      <c r="C1236" s="34">
        <v>13</v>
      </c>
      <c r="D1236" s="46" t="s">
        <v>2919</v>
      </c>
      <c r="E1236" s="41" t="s">
        <v>392</v>
      </c>
      <c r="F1236" s="47" t="s">
        <v>393</v>
      </c>
      <c r="G1236" s="48" t="s">
        <v>394</v>
      </c>
      <c r="H1236" s="49">
        <v>41010</v>
      </c>
      <c r="I1236" s="142">
        <v>171600</v>
      </c>
      <c r="J1236" s="50">
        <v>41393</v>
      </c>
      <c r="K1236" s="42" t="s">
        <v>2544</v>
      </c>
    </row>
    <row r="1237" spans="2:243" s="40" customFormat="1" ht="47.25" x14ac:dyDescent="0.25">
      <c r="B1237" s="178"/>
      <c r="C1237" s="34">
        <v>14</v>
      </c>
      <c r="D1237" s="46" t="s">
        <v>2916</v>
      </c>
      <c r="E1237" s="41" t="s">
        <v>480</v>
      </c>
      <c r="F1237" s="47" t="s">
        <v>698</v>
      </c>
      <c r="G1237" s="48" t="s">
        <v>699</v>
      </c>
      <c r="H1237" s="49">
        <v>40785</v>
      </c>
      <c r="I1237" s="142">
        <v>61798</v>
      </c>
      <c r="J1237" s="50">
        <v>41394</v>
      </c>
      <c r="K1237" s="42" t="s">
        <v>2545</v>
      </c>
      <c r="IC1237" s="33"/>
      <c r="ID1237" s="33"/>
      <c r="IE1237" s="33"/>
      <c r="IF1237" s="33"/>
      <c r="IG1237" s="33"/>
      <c r="IH1237" s="33"/>
      <c r="II1237" s="33"/>
    </row>
    <row r="1238" spans="2:243" s="40" customFormat="1" ht="47.25" x14ac:dyDescent="0.25">
      <c r="B1238" s="178"/>
      <c r="C1238" s="34">
        <v>15</v>
      </c>
      <c r="D1238" s="46" t="s">
        <v>3071</v>
      </c>
      <c r="E1238" s="41" t="s">
        <v>348</v>
      </c>
      <c r="F1238" s="47" t="s">
        <v>349</v>
      </c>
      <c r="G1238" s="48" t="s">
        <v>350</v>
      </c>
      <c r="H1238" s="49">
        <v>40133</v>
      </c>
      <c r="I1238" s="142">
        <v>61562</v>
      </c>
      <c r="J1238" s="50">
        <v>41394</v>
      </c>
      <c r="K1238" s="42" t="s">
        <v>2546</v>
      </c>
    </row>
    <row r="1239" spans="2:243" s="40" customFormat="1" ht="47.25" x14ac:dyDescent="0.25">
      <c r="B1239" s="178"/>
      <c r="C1239" s="34">
        <v>16</v>
      </c>
      <c r="D1239" s="46" t="s">
        <v>3008</v>
      </c>
      <c r="E1239" s="97" t="s">
        <v>1782</v>
      </c>
      <c r="F1239" s="18" t="s">
        <v>1783</v>
      </c>
      <c r="G1239" s="166" t="s">
        <v>4499</v>
      </c>
      <c r="H1239" s="152">
        <v>41394</v>
      </c>
      <c r="I1239" s="138">
        <v>308000</v>
      </c>
      <c r="J1239" s="98">
        <v>41394</v>
      </c>
      <c r="K1239" s="42" t="s">
        <v>2547</v>
      </c>
    </row>
    <row r="1240" spans="2:243" s="40" customFormat="1" ht="47.25" x14ac:dyDescent="0.25">
      <c r="B1240" s="178"/>
      <c r="C1240" s="34">
        <v>17</v>
      </c>
      <c r="D1240" s="35" t="s">
        <v>3014</v>
      </c>
      <c r="E1240" s="35" t="s">
        <v>1244</v>
      </c>
      <c r="F1240" s="35" t="s">
        <v>1842</v>
      </c>
      <c r="G1240" s="35" t="s">
        <v>4500</v>
      </c>
      <c r="H1240" s="37">
        <v>41387</v>
      </c>
      <c r="I1240" s="133">
        <v>76805</v>
      </c>
      <c r="J1240" s="43">
        <v>41395</v>
      </c>
      <c r="K1240" s="42" t="s">
        <v>2548</v>
      </c>
    </row>
    <row r="1241" spans="2:243" s="40" customFormat="1" ht="63" x14ac:dyDescent="0.25">
      <c r="B1241" s="178"/>
      <c r="C1241" s="34">
        <v>18</v>
      </c>
      <c r="D1241" s="35" t="s">
        <v>3017</v>
      </c>
      <c r="E1241" s="35" t="s">
        <v>1242</v>
      </c>
      <c r="F1241" s="35" t="s">
        <v>1843</v>
      </c>
      <c r="G1241" s="35" t="s">
        <v>4449</v>
      </c>
      <c r="H1241" s="37">
        <v>41395</v>
      </c>
      <c r="I1241" s="133">
        <v>60526</v>
      </c>
      <c r="J1241" s="43">
        <v>41395</v>
      </c>
      <c r="K1241" s="42" t="s">
        <v>2549</v>
      </c>
    </row>
    <row r="1242" spans="2:243" s="40" customFormat="1" ht="47.25" x14ac:dyDescent="0.25">
      <c r="B1242" s="178"/>
      <c r="C1242" s="34">
        <v>19</v>
      </c>
      <c r="D1242" s="35" t="s">
        <v>3019</v>
      </c>
      <c r="E1242" s="35" t="s">
        <v>1243</v>
      </c>
      <c r="F1242" s="35" t="s">
        <v>1231</v>
      </c>
      <c r="G1242" s="35" t="s">
        <v>4502</v>
      </c>
      <c r="H1242" s="37">
        <v>41395</v>
      </c>
      <c r="I1242" s="133">
        <v>16477</v>
      </c>
      <c r="J1242" s="43">
        <v>41395</v>
      </c>
      <c r="K1242" s="42" t="s">
        <v>2550</v>
      </c>
    </row>
    <row r="1243" spans="2:243" s="40" customFormat="1" ht="47.25" x14ac:dyDescent="0.25">
      <c r="B1243" s="178"/>
      <c r="C1243" s="34">
        <v>20</v>
      </c>
      <c r="D1243" s="35" t="s">
        <v>3019</v>
      </c>
      <c r="E1243" s="35" t="s">
        <v>1243</v>
      </c>
      <c r="F1243" s="35" t="s">
        <v>1230</v>
      </c>
      <c r="G1243" s="35" t="s">
        <v>4501</v>
      </c>
      <c r="H1243" s="37">
        <v>41388</v>
      </c>
      <c r="I1243" s="133">
        <v>16477</v>
      </c>
      <c r="J1243" s="43">
        <v>41395</v>
      </c>
      <c r="K1243" s="42" t="s">
        <v>2550</v>
      </c>
    </row>
    <row r="1244" spans="2:243" s="40" customFormat="1" ht="126" x14ac:dyDescent="0.25">
      <c r="B1244" s="178"/>
      <c r="C1244" s="34">
        <v>21</v>
      </c>
      <c r="D1244" s="46" t="s">
        <v>2982</v>
      </c>
      <c r="E1244" s="41" t="s">
        <v>15</v>
      </c>
      <c r="F1244" s="47" t="s">
        <v>30</v>
      </c>
      <c r="G1244" s="48" t="s">
        <v>31</v>
      </c>
      <c r="H1244" s="49">
        <v>41345</v>
      </c>
      <c r="I1244" s="142">
        <v>1182000</v>
      </c>
      <c r="J1244" s="50">
        <v>41401</v>
      </c>
      <c r="K1244" s="42" t="s">
        <v>2551</v>
      </c>
    </row>
    <row r="1245" spans="2:243" s="40" customFormat="1" ht="126" x14ac:dyDescent="0.25">
      <c r="B1245" s="178"/>
      <c r="C1245" s="34">
        <v>22</v>
      </c>
      <c r="D1245" s="18" t="s">
        <v>3039</v>
      </c>
      <c r="E1245" s="41" t="s">
        <v>623</v>
      </c>
      <c r="F1245" s="18" t="s">
        <v>1813</v>
      </c>
      <c r="G1245" s="62" t="s">
        <v>4503</v>
      </c>
      <c r="H1245" s="52">
        <v>41183</v>
      </c>
      <c r="I1245" s="133">
        <v>250000</v>
      </c>
      <c r="J1245" s="43">
        <v>41404</v>
      </c>
      <c r="K1245" s="42" t="s">
        <v>2552</v>
      </c>
    </row>
    <row r="1246" spans="2:243" s="40" customFormat="1" ht="110.25" x14ac:dyDescent="0.25">
      <c r="B1246" s="178"/>
      <c r="C1246" s="34">
        <v>23</v>
      </c>
      <c r="D1246" s="46" t="s">
        <v>3036</v>
      </c>
      <c r="E1246" s="41" t="s">
        <v>67</v>
      </c>
      <c r="F1246" s="47" t="s">
        <v>468</v>
      </c>
      <c r="G1246" s="48" t="s">
        <v>469</v>
      </c>
      <c r="H1246" s="49">
        <v>41302</v>
      </c>
      <c r="I1246" s="142">
        <v>1220000</v>
      </c>
      <c r="J1246" s="50">
        <v>41410</v>
      </c>
      <c r="K1246" s="42" t="s">
        <v>2553</v>
      </c>
      <c r="IC1246" s="44"/>
      <c r="ID1246" s="44"/>
      <c r="IE1246" s="44"/>
      <c r="IF1246" s="44"/>
      <c r="IG1246" s="44"/>
      <c r="IH1246" s="44"/>
      <c r="II1246" s="44"/>
    </row>
    <row r="1247" spans="2:243" s="40" customFormat="1" ht="63" x14ac:dyDescent="0.25">
      <c r="B1247" s="178"/>
      <c r="C1247" s="34">
        <v>24</v>
      </c>
      <c r="D1247" s="55" t="s">
        <v>3144</v>
      </c>
      <c r="E1247" s="18" t="s">
        <v>15</v>
      </c>
      <c r="F1247" s="18" t="s">
        <v>1853</v>
      </c>
      <c r="G1247" s="62" t="s">
        <v>4504</v>
      </c>
      <c r="H1247" s="171">
        <v>41353</v>
      </c>
      <c r="I1247" s="138">
        <v>1601500</v>
      </c>
      <c r="J1247" s="98">
        <v>41411</v>
      </c>
      <c r="K1247" s="42" t="s">
        <v>2554</v>
      </c>
    </row>
    <row r="1248" spans="2:243" s="40" customFormat="1" ht="47.25" x14ac:dyDescent="0.25">
      <c r="B1248" s="178"/>
      <c r="C1248" s="34">
        <v>25</v>
      </c>
      <c r="D1248" s="46" t="s">
        <v>2919</v>
      </c>
      <c r="E1248" s="41" t="s">
        <v>392</v>
      </c>
      <c r="F1248" s="47" t="s">
        <v>397</v>
      </c>
      <c r="G1248" s="48" t="s">
        <v>398</v>
      </c>
      <c r="H1248" s="49">
        <v>41061</v>
      </c>
      <c r="I1248" s="142">
        <v>148608</v>
      </c>
      <c r="J1248" s="50">
        <v>41411</v>
      </c>
      <c r="K1248" s="42" t="s">
        <v>2555</v>
      </c>
    </row>
    <row r="1249" spans="2:243" s="40" customFormat="1" ht="63" x14ac:dyDescent="0.25">
      <c r="B1249" s="178"/>
      <c r="C1249" s="34">
        <v>26</v>
      </c>
      <c r="D1249" s="18" t="s">
        <v>3072</v>
      </c>
      <c r="E1249" s="41" t="s">
        <v>392</v>
      </c>
      <c r="F1249" s="35"/>
      <c r="G1249" s="151" t="s">
        <v>476</v>
      </c>
      <c r="H1249" s="52">
        <v>41411</v>
      </c>
      <c r="I1249" s="138">
        <v>167869</v>
      </c>
      <c r="J1249" s="98">
        <v>41411</v>
      </c>
      <c r="K1249" s="42" t="s">
        <v>2556</v>
      </c>
    </row>
    <row r="1250" spans="2:243" s="40" customFormat="1" ht="78.75" x14ac:dyDescent="0.25">
      <c r="B1250" s="178"/>
      <c r="C1250" s="34">
        <v>27</v>
      </c>
      <c r="D1250" s="46" t="s">
        <v>3009</v>
      </c>
      <c r="E1250" s="41" t="s">
        <v>15</v>
      </c>
      <c r="F1250" s="47" t="s">
        <v>604</v>
      </c>
      <c r="G1250" s="48" t="s">
        <v>605</v>
      </c>
      <c r="H1250" s="49">
        <v>41365</v>
      </c>
      <c r="I1250" s="142">
        <v>892950</v>
      </c>
      <c r="J1250" s="50">
        <v>41414</v>
      </c>
      <c r="K1250" s="42" t="s">
        <v>2557</v>
      </c>
      <c r="IC1250" s="44"/>
      <c r="ID1250" s="44"/>
      <c r="IE1250" s="44"/>
      <c r="IF1250" s="44"/>
      <c r="IG1250" s="44"/>
      <c r="IH1250" s="44"/>
      <c r="II1250" s="44"/>
    </row>
    <row r="1251" spans="2:243" s="40" customFormat="1" ht="63" x14ac:dyDescent="0.25">
      <c r="B1251" s="178"/>
      <c r="C1251" s="34">
        <v>28</v>
      </c>
      <c r="D1251" s="46" t="s">
        <v>2919</v>
      </c>
      <c r="E1251" s="41" t="s">
        <v>392</v>
      </c>
      <c r="F1251" s="47" t="s">
        <v>430</v>
      </c>
      <c r="G1251" s="48" t="s">
        <v>431</v>
      </c>
      <c r="H1251" s="49">
        <v>41426</v>
      </c>
      <c r="I1251" s="142">
        <v>289440</v>
      </c>
      <c r="J1251" s="50">
        <v>41415</v>
      </c>
      <c r="K1251" s="42" t="s">
        <v>2558</v>
      </c>
    </row>
    <row r="1252" spans="2:243" s="40" customFormat="1" ht="63" x14ac:dyDescent="0.25">
      <c r="B1252" s="178"/>
      <c r="C1252" s="34">
        <v>29</v>
      </c>
      <c r="D1252" s="46" t="s">
        <v>2919</v>
      </c>
      <c r="E1252" s="41" t="s">
        <v>392</v>
      </c>
      <c r="F1252" s="47" t="s">
        <v>438</v>
      </c>
      <c r="G1252" s="48" t="s">
        <v>439</v>
      </c>
      <c r="H1252" s="49">
        <v>41426</v>
      </c>
      <c r="I1252" s="142">
        <v>289440</v>
      </c>
      <c r="J1252" s="50">
        <v>41415</v>
      </c>
      <c r="K1252" s="42" t="s">
        <v>2558</v>
      </c>
    </row>
    <row r="1253" spans="2:243" s="40" customFormat="1" ht="94.5" x14ac:dyDescent="0.25">
      <c r="B1253" s="178"/>
      <c r="C1253" s="34">
        <v>30</v>
      </c>
      <c r="D1253" s="46" t="s">
        <v>2919</v>
      </c>
      <c r="E1253" s="41" t="s">
        <v>392</v>
      </c>
      <c r="F1253" s="47" t="s">
        <v>449</v>
      </c>
      <c r="G1253" s="48" t="s">
        <v>450</v>
      </c>
      <c r="H1253" s="49">
        <v>41426</v>
      </c>
      <c r="I1253" s="142">
        <v>259920</v>
      </c>
      <c r="J1253" s="50">
        <v>41415</v>
      </c>
      <c r="K1253" s="42" t="s">
        <v>2559</v>
      </c>
    </row>
    <row r="1254" spans="2:243" s="40" customFormat="1" ht="94.5" x14ac:dyDescent="0.25">
      <c r="B1254" s="178"/>
      <c r="C1254" s="34">
        <v>31</v>
      </c>
      <c r="D1254" s="46" t="s">
        <v>2919</v>
      </c>
      <c r="E1254" s="41" t="s">
        <v>392</v>
      </c>
      <c r="F1254" s="47" t="s">
        <v>432</v>
      </c>
      <c r="G1254" s="48" t="s">
        <v>433</v>
      </c>
      <c r="H1254" s="49">
        <v>41426</v>
      </c>
      <c r="I1254" s="142">
        <v>259920</v>
      </c>
      <c r="J1254" s="50">
        <v>41415</v>
      </c>
      <c r="K1254" s="42" t="s">
        <v>2559</v>
      </c>
    </row>
    <row r="1255" spans="2:243" s="40" customFormat="1" ht="78.75" x14ac:dyDescent="0.25">
      <c r="B1255" s="178"/>
      <c r="C1255" s="34">
        <v>32</v>
      </c>
      <c r="D1255" s="46" t="s">
        <v>2919</v>
      </c>
      <c r="E1255" s="41" t="s">
        <v>392</v>
      </c>
      <c r="F1255" s="47" t="s">
        <v>434</v>
      </c>
      <c r="G1255" s="48" t="s">
        <v>435</v>
      </c>
      <c r="H1255" s="49">
        <v>41426</v>
      </c>
      <c r="I1255" s="142">
        <v>372240</v>
      </c>
      <c r="J1255" s="50">
        <v>41415</v>
      </c>
      <c r="K1255" s="42" t="s">
        <v>2560</v>
      </c>
      <c r="IC1255" s="39"/>
      <c r="ID1255" s="39"/>
      <c r="IE1255" s="39"/>
      <c r="IF1255" s="39"/>
      <c r="IG1255" s="39"/>
      <c r="IH1255" s="39"/>
      <c r="II1255" s="39"/>
    </row>
    <row r="1256" spans="2:243" s="40" customFormat="1" ht="63" x14ac:dyDescent="0.25">
      <c r="B1256" s="178"/>
      <c r="C1256" s="34">
        <v>33</v>
      </c>
      <c r="D1256" s="46" t="s">
        <v>2919</v>
      </c>
      <c r="E1256" s="41" t="s">
        <v>392</v>
      </c>
      <c r="F1256" s="47" t="s">
        <v>436</v>
      </c>
      <c r="G1256" s="48" t="s">
        <v>437</v>
      </c>
      <c r="H1256" s="49">
        <v>41426</v>
      </c>
      <c r="I1256" s="142">
        <v>326520</v>
      </c>
      <c r="J1256" s="50">
        <v>41415</v>
      </c>
      <c r="K1256" s="42" t="s">
        <v>2561</v>
      </c>
      <c r="IC1256" s="39"/>
      <c r="ID1256" s="39"/>
      <c r="IE1256" s="39"/>
      <c r="IF1256" s="39"/>
      <c r="IG1256" s="39"/>
      <c r="IH1256" s="39"/>
      <c r="II1256" s="39"/>
    </row>
    <row r="1257" spans="2:243" s="40" customFormat="1" ht="78.75" x14ac:dyDescent="0.25">
      <c r="B1257" s="178"/>
      <c r="C1257" s="34">
        <v>34</v>
      </c>
      <c r="D1257" s="46" t="s">
        <v>2919</v>
      </c>
      <c r="E1257" s="41" t="s">
        <v>392</v>
      </c>
      <c r="F1257" s="47" t="s">
        <v>451</v>
      </c>
      <c r="G1257" s="48" t="s">
        <v>452</v>
      </c>
      <c r="H1257" s="49">
        <v>41426</v>
      </c>
      <c r="I1257" s="142">
        <v>372240</v>
      </c>
      <c r="J1257" s="50">
        <v>41415</v>
      </c>
      <c r="K1257" s="42" t="s">
        <v>2560</v>
      </c>
      <c r="IC1257" s="39"/>
      <c r="ID1257" s="39"/>
      <c r="IE1257" s="39"/>
      <c r="IF1257" s="39"/>
      <c r="IG1257" s="39"/>
      <c r="IH1257" s="39"/>
      <c r="II1257" s="39"/>
    </row>
    <row r="1258" spans="2:243" s="40" customFormat="1" ht="47.25" x14ac:dyDescent="0.25">
      <c r="B1258" s="178"/>
      <c r="C1258" s="34">
        <v>35</v>
      </c>
      <c r="D1258" s="46" t="s">
        <v>2919</v>
      </c>
      <c r="E1258" s="41" t="s">
        <v>12</v>
      </c>
      <c r="F1258" s="47" t="s">
        <v>314</v>
      </c>
      <c r="G1258" s="48" t="s">
        <v>315</v>
      </c>
      <c r="H1258" s="49">
        <v>41242</v>
      </c>
      <c r="I1258" s="142">
        <v>21000</v>
      </c>
      <c r="J1258" s="50">
        <v>41415</v>
      </c>
      <c r="K1258" s="42" t="s">
        <v>2227</v>
      </c>
    </row>
    <row r="1259" spans="2:243" s="40" customFormat="1" ht="94.5" x14ac:dyDescent="0.25">
      <c r="B1259" s="178"/>
      <c r="C1259" s="34">
        <v>36</v>
      </c>
      <c r="D1259" s="46" t="s">
        <v>2919</v>
      </c>
      <c r="E1259" s="41" t="s">
        <v>392</v>
      </c>
      <c r="F1259" s="47" t="s">
        <v>426</v>
      </c>
      <c r="G1259" s="48" t="s">
        <v>427</v>
      </c>
      <c r="H1259" s="49">
        <v>41426</v>
      </c>
      <c r="I1259" s="142">
        <v>326520</v>
      </c>
      <c r="J1259" s="50">
        <v>41415</v>
      </c>
      <c r="K1259" s="42" t="s">
        <v>2561</v>
      </c>
    </row>
    <row r="1260" spans="2:243" s="40" customFormat="1" ht="63" x14ac:dyDescent="0.25">
      <c r="B1260" s="178"/>
      <c r="C1260" s="34">
        <v>37</v>
      </c>
      <c r="D1260" s="35" t="s">
        <v>2839</v>
      </c>
      <c r="E1260" s="45" t="s">
        <v>1291</v>
      </c>
      <c r="F1260" s="18" t="s">
        <v>1290</v>
      </c>
      <c r="G1260" s="62" t="s">
        <v>4261</v>
      </c>
      <c r="H1260" s="52">
        <v>39937</v>
      </c>
      <c r="I1260" s="133">
        <v>400000</v>
      </c>
      <c r="J1260" s="43">
        <v>41416</v>
      </c>
      <c r="K1260" s="42" t="s">
        <v>1889</v>
      </c>
      <c r="IC1260" s="44"/>
      <c r="ID1260" s="44"/>
      <c r="IE1260" s="44"/>
      <c r="IF1260" s="44"/>
      <c r="IG1260" s="44"/>
      <c r="IH1260" s="44"/>
      <c r="II1260" s="44"/>
    </row>
    <row r="1261" spans="2:243" s="40" customFormat="1" ht="126" x14ac:dyDescent="0.25">
      <c r="B1261" s="178"/>
      <c r="C1261" s="34">
        <v>38</v>
      </c>
      <c r="D1261" s="46" t="s">
        <v>2920</v>
      </c>
      <c r="E1261" s="41" t="s">
        <v>409</v>
      </c>
      <c r="F1261" s="47" t="s">
        <v>410</v>
      </c>
      <c r="G1261" s="48" t="s">
        <v>411</v>
      </c>
      <c r="H1261" s="99"/>
      <c r="I1261" s="142">
        <v>135000</v>
      </c>
      <c r="J1261" s="50">
        <v>41421</v>
      </c>
      <c r="K1261" s="42" t="s">
        <v>2562</v>
      </c>
    </row>
    <row r="1262" spans="2:243" s="40" customFormat="1" ht="126" x14ac:dyDescent="0.25">
      <c r="B1262" s="178"/>
      <c r="C1262" s="34">
        <v>39</v>
      </c>
      <c r="D1262" s="46" t="s">
        <v>2940</v>
      </c>
      <c r="E1262" s="41" t="s">
        <v>384</v>
      </c>
      <c r="F1262" s="47" t="s">
        <v>385</v>
      </c>
      <c r="G1262" s="48" t="s">
        <v>386</v>
      </c>
      <c r="H1262" s="49">
        <v>40528</v>
      </c>
      <c r="I1262" s="142">
        <v>88928</v>
      </c>
      <c r="J1262" s="50">
        <v>41425</v>
      </c>
      <c r="K1262" s="42" t="s">
        <v>2563</v>
      </c>
    </row>
    <row r="1263" spans="2:243" s="40" customFormat="1" ht="63" x14ac:dyDescent="0.25">
      <c r="B1263" s="178"/>
      <c r="C1263" s="34">
        <v>40</v>
      </c>
      <c r="D1263" s="46" t="s">
        <v>2994</v>
      </c>
      <c r="E1263" s="41" t="s">
        <v>15</v>
      </c>
      <c r="F1263" s="47" t="s">
        <v>28</v>
      </c>
      <c r="G1263" s="48" t="s">
        <v>29</v>
      </c>
      <c r="H1263" s="49">
        <v>41351</v>
      </c>
      <c r="I1263" s="142">
        <v>521275</v>
      </c>
      <c r="J1263" s="50">
        <v>41425</v>
      </c>
      <c r="K1263" s="42" t="s">
        <v>2564</v>
      </c>
    </row>
    <row r="1264" spans="2:243" s="40" customFormat="1" ht="47.25" x14ac:dyDescent="0.25">
      <c r="B1264" s="178"/>
      <c r="C1264" s="34">
        <v>41</v>
      </c>
      <c r="D1264" s="46" t="s">
        <v>3008</v>
      </c>
      <c r="E1264" s="42" t="s">
        <v>1784</v>
      </c>
      <c r="F1264" s="18" t="s">
        <v>1784</v>
      </c>
      <c r="G1264" s="166" t="s">
        <v>4505</v>
      </c>
      <c r="H1264" s="52">
        <v>41790</v>
      </c>
      <c r="I1264" s="138">
        <v>50000</v>
      </c>
      <c r="J1264" s="98">
        <v>41425</v>
      </c>
      <c r="K1264" s="42" t="s">
        <v>2565</v>
      </c>
    </row>
    <row r="1265" spans="2:243" s="40" customFormat="1" ht="189" x14ac:dyDescent="0.25">
      <c r="B1265" s="178"/>
      <c r="C1265" s="34">
        <v>42</v>
      </c>
      <c r="D1265" s="55" t="s">
        <v>2831</v>
      </c>
      <c r="E1265" s="41" t="s">
        <v>414</v>
      </c>
      <c r="F1265" s="47" t="s">
        <v>415</v>
      </c>
      <c r="G1265" s="48" t="s">
        <v>416</v>
      </c>
      <c r="H1265" s="49">
        <v>41246</v>
      </c>
      <c r="I1265" s="142">
        <v>25704.63</v>
      </c>
      <c r="J1265" s="50">
        <v>41425</v>
      </c>
      <c r="K1265" s="42" t="s">
        <v>2566</v>
      </c>
    </row>
    <row r="1266" spans="2:243" s="40" customFormat="1" ht="47.25" x14ac:dyDescent="0.25">
      <c r="B1266" s="178"/>
      <c r="C1266" s="34">
        <v>43</v>
      </c>
      <c r="D1266" s="18" t="s">
        <v>3073</v>
      </c>
      <c r="E1266" s="41" t="s">
        <v>480</v>
      </c>
      <c r="F1266" s="18" t="s">
        <v>1762</v>
      </c>
      <c r="G1266" s="62" t="s">
        <v>4506</v>
      </c>
      <c r="H1266" s="52">
        <v>41348</v>
      </c>
      <c r="I1266" s="138">
        <v>30899</v>
      </c>
      <c r="J1266" s="98">
        <v>41425</v>
      </c>
      <c r="K1266" s="42" t="s">
        <v>2567</v>
      </c>
    </row>
    <row r="1267" spans="2:243" s="40" customFormat="1" ht="110.25" x14ac:dyDescent="0.25">
      <c r="B1267" s="178"/>
      <c r="C1267" s="34">
        <v>44</v>
      </c>
      <c r="D1267" s="46" t="s">
        <v>2924</v>
      </c>
      <c r="E1267" s="41" t="s">
        <v>12</v>
      </c>
      <c r="F1267" s="47" t="s">
        <v>289</v>
      </c>
      <c r="G1267" s="48" t="s">
        <v>290</v>
      </c>
      <c r="H1267" s="49">
        <v>40945</v>
      </c>
      <c r="I1267" s="142">
        <v>585540</v>
      </c>
      <c r="J1267" s="50">
        <v>41428</v>
      </c>
      <c r="K1267" s="42" t="s">
        <v>2568</v>
      </c>
    </row>
    <row r="1268" spans="2:243" s="40" customFormat="1" ht="47.25" x14ac:dyDescent="0.25">
      <c r="B1268" s="178"/>
      <c r="C1268" s="34">
        <v>45</v>
      </c>
      <c r="D1268" s="35" t="s">
        <v>3180</v>
      </c>
      <c r="E1268" s="41" t="s">
        <v>340</v>
      </c>
      <c r="F1268" s="35" t="s">
        <v>1822</v>
      </c>
      <c r="G1268" s="166" t="s">
        <v>342</v>
      </c>
      <c r="H1268" s="152">
        <v>40926</v>
      </c>
      <c r="I1268" s="133">
        <v>683000</v>
      </c>
      <c r="J1268" s="43">
        <v>41429</v>
      </c>
      <c r="K1268" s="42" t="s">
        <v>2569</v>
      </c>
      <c r="IC1268" s="44"/>
      <c r="ID1268" s="44"/>
      <c r="IE1268" s="44"/>
      <c r="IF1268" s="44"/>
      <c r="IG1268" s="44"/>
      <c r="IH1268" s="44"/>
      <c r="II1268" s="44"/>
    </row>
    <row r="1269" spans="2:243" s="40" customFormat="1" ht="126" x14ac:dyDescent="0.25">
      <c r="B1269" s="178"/>
      <c r="C1269" s="34">
        <v>46</v>
      </c>
      <c r="D1269" s="46" t="s">
        <v>2924</v>
      </c>
      <c r="E1269" s="41" t="s">
        <v>12</v>
      </c>
      <c r="F1269" s="47" t="s">
        <v>285</v>
      </c>
      <c r="G1269" s="48" t="s">
        <v>286</v>
      </c>
      <c r="H1269" s="49">
        <v>40941</v>
      </c>
      <c r="I1269" s="142">
        <v>102350</v>
      </c>
      <c r="J1269" s="50">
        <v>41435</v>
      </c>
      <c r="K1269" s="42" t="s">
        <v>2570</v>
      </c>
    </row>
    <row r="1270" spans="2:243" s="40" customFormat="1" ht="63" x14ac:dyDescent="0.25">
      <c r="B1270" s="178"/>
      <c r="C1270" s="34">
        <v>47</v>
      </c>
      <c r="D1270" s="46" t="s">
        <v>2983</v>
      </c>
      <c r="E1270" s="41" t="s">
        <v>12</v>
      </c>
      <c r="F1270" s="47" t="s">
        <v>256</v>
      </c>
      <c r="G1270" s="48" t="s">
        <v>257</v>
      </c>
      <c r="H1270" s="49">
        <v>40263</v>
      </c>
      <c r="I1270" s="142">
        <v>3486820</v>
      </c>
      <c r="J1270" s="50">
        <v>41436</v>
      </c>
      <c r="K1270" s="42" t="s">
        <v>2571</v>
      </c>
      <c r="IC1270" s="44"/>
      <c r="ID1270" s="44"/>
      <c r="IE1270" s="44"/>
      <c r="IF1270" s="44"/>
      <c r="IG1270" s="44"/>
      <c r="IH1270" s="44"/>
      <c r="II1270" s="44"/>
    </row>
    <row r="1271" spans="2:243" s="40" customFormat="1" ht="78.75" x14ac:dyDescent="0.25">
      <c r="B1271" s="178"/>
      <c r="C1271" s="34">
        <v>48</v>
      </c>
      <c r="D1271" s="46" t="s">
        <v>3107</v>
      </c>
      <c r="E1271" s="41" t="s">
        <v>12</v>
      </c>
      <c r="F1271" s="47" t="s">
        <v>168</v>
      </c>
      <c r="G1271" s="48" t="s">
        <v>169</v>
      </c>
      <c r="H1271" s="49">
        <v>41155</v>
      </c>
      <c r="I1271" s="142">
        <v>64400</v>
      </c>
      <c r="J1271" s="50">
        <v>41436</v>
      </c>
      <c r="K1271" s="42" t="s">
        <v>2439</v>
      </c>
    </row>
    <row r="1272" spans="2:243" s="40" customFormat="1" ht="47.25" x14ac:dyDescent="0.25">
      <c r="B1272" s="178"/>
      <c r="C1272" s="34">
        <v>49</v>
      </c>
      <c r="D1272" s="56" t="s">
        <v>2865</v>
      </c>
      <c r="E1272" s="42" t="s">
        <v>1282</v>
      </c>
      <c r="F1272" s="56" t="s">
        <v>1786</v>
      </c>
      <c r="G1272" s="55" t="s">
        <v>4507</v>
      </c>
      <c r="H1272" s="154">
        <v>41438</v>
      </c>
      <c r="I1272" s="133">
        <v>28000</v>
      </c>
      <c r="J1272" s="96">
        <v>41438</v>
      </c>
      <c r="K1272" s="42" t="s">
        <v>2572</v>
      </c>
    </row>
    <row r="1273" spans="2:243" s="40" customFormat="1" ht="63" x14ac:dyDescent="0.25">
      <c r="B1273" s="178"/>
      <c r="C1273" s="34">
        <v>50</v>
      </c>
      <c r="D1273" s="35" t="s">
        <v>2839</v>
      </c>
      <c r="E1273" s="45" t="s">
        <v>1291</v>
      </c>
      <c r="F1273" s="18" t="s">
        <v>1290</v>
      </c>
      <c r="G1273" s="62" t="s">
        <v>4261</v>
      </c>
      <c r="H1273" s="52">
        <v>39937</v>
      </c>
      <c r="I1273" s="133">
        <v>250000</v>
      </c>
      <c r="J1273" s="43">
        <v>41438</v>
      </c>
      <c r="K1273" s="42" t="s">
        <v>2552</v>
      </c>
      <c r="IC1273" s="44"/>
      <c r="ID1273" s="44"/>
      <c r="IE1273" s="44"/>
      <c r="IF1273" s="44"/>
      <c r="IG1273" s="44"/>
      <c r="IH1273" s="44"/>
      <c r="II1273" s="44"/>
    </row>
    <row r="1274" spans="2:243" s="40" customFormat="1" ht="63" x14ac:dyDescent="0.25">
      <c r="B1274" s="178"/>
      <c r="C1274" s="34">
        <v>51</v>
      </c>
      <c r="D1274" s="46" t="s">
        <v>3112</v>
      </c>
      <c r="E1274" s="41" t="s">
        <v>9</v>
      </c>
      <c r="F1274" s="47" t="s">
        <v>205</v>
      </c>
      <c r="G1274" s="48" t="s">
        <v>206</v>
      </c>
      <c r="H1274" s="49">
        <v>40787</v>
      </c>
      <c r="I1274" s="142">
        <v>500000</v>
      </c>
      <c r="J1274" s="50">
        <v>41444</v>
      </c>
      <c r="K1274" s="42" t="s">
        <v>1900</v>
      </c>
    </row>
    <row r="1275" spans="2:243" s="40" customFormat="1" ht="47.25" x14ac:dyDescent="0.25">
      <c r="B1275" s="178"/>
      <c r="C1275" s="34">
        <v>52</v>
      </c>
      <c r="D1275" s="35" t="s">
        <v>3095</v>
      </c>
      <c r="E1275" s="42" t="s">
        <v>1299</v>
      </c>
      <c r="F1275" s="35" t="s">
        <v>1769</v>
      </c>
      <c r="G1275" s="62" t="s">
        <v>4508</v>
      </c>
      <c r="H1275" s="52">
        <v>41170</v>
      </c>
      <c r="I1275" s="137">
        <v>180000</v>
      </c>
      <c r="J1275" s="89">
        <v>41444</v>
      </c>
      <c r="K1275" s="42" t="s">
        <v>2573</v>
      </c>
      <c r="IC1275" s="33"/>
      <c r="ID1275" s="33"/>
      <c r="IE1275" s="33"/>
      <c r="IF1275" s="33"/>
      <c r="IG1275" s="33"/>
      <c r="IH1275" s="33"/>
      <c r="II1275" s="33"/>
    </row>
    <row r="1276" spans="2:243" s="40" customFormat="1" ht="78.75" x14ac:dyDescent="0.25">
      <c r="B1276" s="178"/>
      <c r="C1276" s="34">
        <v>53</v>
      </c>
      <c r="D1276" s="46" t="s">
        <v>2885</v>
      </c>
      <c r="E1276" s="41" t="s">
        <v>67</v>
      </c>
      <c r="F1276" s="47" t="s">
        <v>791</v>
      </c>
      <c r="G1276" s="48" t="s">
        <v>792</v>
      </c>
      <c r="H1276" s="49">
        <v>40504</v>
      </c>
      <c r="I1276" s="142">
        <v>277000</v>
      </c>
      <c r="J1276" s="50">
        <v>41447</v>
      </c>
      <c r="K1276" s="42" t="s">
        <v>2574</v>
      </c>
    </row>
    <row r="1277" spans="2:243" s="40" customFormat="1" ht="141.75" x14ac:dyDescent="0.25">
      <c r="B1277" s="178"/>
      <c r="C1277" s="34">
        <v>54</v>
      </c>
      <c r="D1277" s="46" t="s">
        <v>3074</v>
      </c>
      <c r="E1277" s="35" t="s">
        <v>1243</v>
      </c>
      <c r="F1277" s="47" t="s">
        <v>654</v>
      </c>
      <c r="G1277" s="48" t="s">
        <v>655</v>
      </c>
      <c r="H1277" s="49">
        <v>38982</v>
      </c>
      <c r="I1277" s="142">
        <v>352296</v>
      </c>
      <c r="J1277" s="50">
        <v>41450</v>
      </c>
      <c r="K1277" s="42" t="s">
        <v>2575</v>
      </c>
    </row>
    <row r="1278" spans="2:243" s="40" customFormat="1" ht="141.75" x14ac:dyDescent="0.25">
      <c r="B1278" s="178"/>
      <c r="C1278" s="34">
        <v>55</v>
      </c>
      <c r="D1278" s="46" t="s">
        <v>2833</v>
      </c>
      <c r="E1278" s="41" t="s">
        <v>550</v>
      </c>
      <c r="F1278" s="47" t="s">
        <v>553</v>
      </c>
      <c r="G1278" s="48" t="s">
        <v>554</v>
      </c>
      <c r="H1278" s="99"/>
      <c r="I1278" s="142">
        <v>31760</v>
      </c>
      <c r="J1278" s="50">
        <v>41450</v>
      </c>
      <c r="K1278" s="42" t="s">
        <v>2361</v>
      </c>
    </row>
    <row r="1279" spans="2:243" s="40" customFormat="1" ht="63" x14ac:dyDescent="0.25">
      <c r="B1279" s="178"/>
      <c r="C1279" s="34">
        <v>56</v>
      </c>
      <c r="D1279" s="46" t="s">
        <v>2973</v>
      </c>
      <c r="E1279" s="41" t="s">
        <v>4</v>
      </c>
      <c r="F1279" s="47" t="s">
        <v>387</v>
      </c>
      <c r="G1279" s="48" t="s">
        <v>388</v>
      </c>
      <c r="H1279" s="49">
        <v>41414</v>
      </c>
      <c r="I1279" s="142">
        <v>501000</v>
      </c>
      <c r="J1279" s="50">
        <v>41451</v>
      </c>
      <c r="K1279" s="42" t="s">
        <v>2576</v>
      </c>
    </row>
    <row r="1280" spans="2:243" s="40" customFormat="1" ht="78.75" x14ac:dyDescent="0.25">
      <c r="B1280" s="178"/>
      <c r="C1280" s="34">
        <v>57</v>
      </c>
      <c r="D1280" s="46" t="s">
        <v>3059</v>
      </c>
      <c r="E1280" s="41" t="s">
        <v>12</v>
      </c>
      <c r="F1280" s="47" t="s">
        <v>282</v>
      </c>
      <c r="G1280" s="48" t="s">
        <v>283</v>
      </c>
      <c r="H1280" s="49">
        <v>40767</v>
      </c>
      <c r="I1280" s="142">
        <v>806434</v>
      </c>
      <c r="J1280" s="50">
        <v>41451</v>
      </c>
      <c r="K1280" s="42" t="s">
        <v>2577</v>
      </c>
    </row>
    <row r="1281" spans="2:11" s="40" customFormat="1" ht="47.25" x14ac:dyDescent="0.25">
      <c r="B1281" s="178"/>
      <c r="C1281" s="34">
        <v>58</v>
      </c>
      <c r="D1281" s="35" t="s">
        <v>3072</v>
      </c>
      <c r="E1281" s="41" t="s">
        <v>392</v>
      </c>
      <c r="F1281" s="35" t="s">
        <v>1763</v>
      </c>
      <c r="G1281" s="62" t="s">
        <v>4509</v>
      </c>
      <c r="H1281" s="52">
        <v>41453</v>
      </c>
      <c r="I1281" s="138">
        <v>176880</v>
      </c>
      <c r="J1281" s="98">
        <v>41453</v>
      </c>
      <c r="K1281" s="42" t="s">
        <v>2578</v>
      </c>
    </row>
    <row r="1282" spans="2:11" s="40" customFormat="1" ht="47.25" x14ac:dyDescent="0.25">
      <c r="B1282" s="178"/>
      <c r="C1282" s="34">
        <v>59</v>
      </c>
      <c r="D1282" s="35" t="s">
        <v>3072</v>
      </c>
      <c r="E1282" s="41" t="s">
        <v>392</v>
      </c>
      <c r="F1282" s="35" t="s">
        <v>1764</v>
      </c>
      <c r="G1282" s="62" t="s">
        <v>4510</v>
      </c>
      <c r="H1282" s="52">
        <v>41453</v>
      </c>
      <c r="I1282" s="138">
        <v>156349</v>
      </c>
      <c r="J1282" s="98">
        <v>41453</v>
      </c>
      <c r="K1282" s="42" t="s">
        <v>2579</v>
      </c>
    </row>
    <row r="1283" spans="2:11" s="40" customFormat="1" ht="47.25" x14ac:dyDescent="0.25">
      <c r="B1283" s="178"/>
      <c r="C1283" s="34">
        <v>60</v>
      </c>
      <c r="D1283" s="46" t="s">
        <v>2992</v>
      </c>
      <c r="E1283" s="41" t="s">
        <v>4</v>
      </c>
      <c r="F1283" s="47" t="s">
        <v>26</v>
      </c>
      <c r="G1283" s="48" t="s">
        <v>27</v>
      </c>
      <c r="H1283" s="49">
        <v>41396</v>
      </c>
      <c r="I1283" s="142">
        <v>1200000</v>
      </c>
      <c r="J1283" s="50">
        <v>41454</v>
      </c>
      <c r="K1283" s="42" t="s">
        <v>1901</v>
      </c>
    </row>
    <row r="1284" spans="2:11" s="40" customFormat="1" ht="47.25" x14ac:dyDescent="0.25">
      <c r="B1284" s="178"/>
      <c r="C1284" s="34">
        <v>61</v>
      </c>
      <c r="D1284" s="46" t="s">
        <v>3065</v>
      </c>
      <c r="E1284" s="41" t="s">
        <v>457</v>
      </c>
      <c r="F1284" s="47" t="s">
        <v>458</v>
      </c>
      <c r="G1284" s="48" t="s">
        <v>459</v>
      </c>
      <c r="H1284" s="49">
        <v>41428</v>
      </c>
      <c r="I1284" s="142">
        <v>250000</v>
      </c>
      <c r="J1284" s="50">
        <v>41454</v>
      </c>
      <c r="K1284" s="42" t="s">
        <v>1927</v>
      </c>
    </row>
    <row r="1285" spans="2:11" s="40" customFormat="1" ht="47.25" x14ac:dyDescent="0.25">
      <c r="B1285" s="178"/>
      <c r="C1285" s="34">
        <v>62</v>
      </c>
      <c r="D1285" s="35" t="s">
        <v>3014</v>
      </c>
      <c r="E1285" s="35" t="s">
        <v>1244</v>
      </c>
      <c r="F1285" s="35" t="s">
        <v>1842</v>
      </c>
      <c r="G1285" s="35" t="s">
        <v>4511</v>
      </c>
      <c r="H1285" s="37">
        <v>41458</v>
      </c>
      <c r="I1285" s="133">
        <v>83384</v>
      </c>
      <c r="J1285" s="43">
        <v>41458</v>
      </c>
      <c r="K1285" s="42" t="s">
        <v>2580</v>
      </c>
    </row>
    <row r="1286" spans="2:11" s="40" customFormat="1" ht="47.25" x14ac:dyDescent="0.25">
      <c r="B1286" s="178"/>
      <c r="C1286" s="34">
        <v>63</v>
      </c>
      <c r="D1286" s="35" t="s">
        <v>2834</v>
      </c>
      <c r="E1286" s="35" t="s">
        <v>1232</v>
      </c>
      <c r="F1286" s="35" t="s">
        <v>1844</v>
      </c>
      <c r="G1286" s="35" t="s">
        <v>4512</v>
      </c>
      <c r="H1286" s="37">
        <v>41458</v>
      </c>
      <c r="I1286" s="133">
        <v>29862</v>
      </c>
      <c r="J1286" s="43">
        <v>41458</v>
      </c>
      <c r="K1286" s="42" t="s">
        <v>2581</v>
      </c>
    </row>
    <row r="1287" spans="2:11" s="40" customFormat="1" ht="63" x14ac:dyDescent="0.25">
      <c r="B1287" s="178"/>
      <c r="C1287" s="34">
        <v>64</v>
      </c>
      <c r="D1287" s="18" t="s">
        <v>3145</v>
      </c>
      <c r="E1287" s="35" t="s">
        <v>1835</v>
      </c>
      <c r="F1287" s="35" t="s">
        <v>1882</v>
      </c>
      <c r="G1287" s="168" t="s">
        <v>4513</v>
      </c>
      <c r="H1287" s="52">
        <v>40386</v>
      </c>
      <c r="I1287" s="138">
        <f>30646</f>
        <v>30646</v>
      </c>
      <c r="J1287" s="98">
        <v>41458</v>
      </c>
      <c r="K1287" s="42" t="s">
        <v>2582</v>
      </c>
    </row>
    <row r="1288" spans="2:11" s="40" customFormat="1" ht="63" x14ac:dyDescent="0.25">
      <c r="B1288" s="178"/>
      <c r="C1288" s="34">
        <v>65</v>
      </c>
      <c r="D1288" s="35" t="s">
        <v>3017</v>
      </c>
      <c r="E1288" s="41" t="s">
        <v>414</v>
      </c>
      <c r="F1288" s="35" t="s">
        <v>1233</v>
      </c>
      <c r="G1288" s="35" t="s">
        <v>4514</v>
      </c>
      <c r="H1288" s="37">
        <v>41458</v>
      </c>
      <c r="I1288" s="133">
        <v>1918</v>
      </c>
      <c r="J1288" s="43">
        <v>41458</v>
      </c>
      <c r="K1288" s="42" t="s">
        <v>2583</v>
      </c>
    </row>
    <row r="1289" spans="2:11" s="40" customFormat="1" ht="47.25" x14ac:dyDescent="0.25">
      <c r="B1289" s="178"/>
      <c r="C1289" s="34">
        <v>66</v>
      </c>
      <c r="D1289" s="35" t="s">
        <v>2834</v>
      </c>
      <c r="E1289" s="35" t="s">
        <v>1240</v>
      </c>
      <c r="F1289" s="35" t="s">
        <v>1845</v>
      </c>
      <c r="G1289" s="35" t="s">
        <v>4515</v>
      </c>
      <c r="H1289" s="37">
        <v>41458</v>
      </c>
      <c r="I1289" s="133">
        <v>72025</v>
      </c>
      <c r="J1289" s="43">
        <v>41458</v>
      </c>
      <c r="K1289" s="42" t="s">
        <v>2584</v>
      </c>
    </row>
    <row r="1290" spans="2:11" s="40" customFormat="1" ht="47.25" x14ac:dyDescent="0.25">
      <c r="B1290" s="178"/>
      <c r="C1290" s="34">
        <v>67</v>
      </c>
      <c r="D1290" s="35" t="s">
        <v>3019</v>
      </c>
      <c r="E1290" s="35" t="s">
        <v>1243</v>
      </c>
      <c r="F1290" s="35" t="s">
        <v>1231</v>
      </c>
      <c r="G1290" s="35" t="s">
        <v>4516</v>
      </c>
      <c r="H1290" s="37">
        <v>42554</v>
      </c>
      <c r="I1290" s="133">
        <v>7565</v>
      </c>
      <c r="J1290" s="43">
        <v>41458</v>
      </c>
      <c r="K1290" s="42" t="s">
        <v>2585</v>
      </c>
    </row>
    <row r="1291" spans="2:11" s="40" customFormat="1" ht="47.25" x14ac:dyDescent="0.25">
      <c r="B1291" s="178"/>
      <c r="C1291" s="34">
        <v>68</v>
      </c>
      <c r="D1291" s="35" t="s">
        <v>3019</v>
      </c>
      <c r="E1291" s="35" t="s">
        <v>1243</v>
      </c>
      <c r="F1291" s="35" t="s">
        <v>1231</v>
      </c>
      <c r="G1291" s="35" t="s">
        <v>4362</v>
      </c>
      <c r="H1291" s="37">
        <v>42554</v>
      </c>
      <c r="I1291" s="133">
        <v>64867</v>
      </c>
      <c r="J1291" s="43">
        <v>41458</v>
      </c>
      <c r="K1291" s="42" t="s">
        <v>2586</v>
      </c>
    </row>
    <row r="1292" spans="2:11" s="40" customFormat="1" ht="47.25" x14ac:dyDescent="0.25">
      <c r="B1292" s="178"/>
      <c r="C1292" s="34">
        <v>69</v>
      </c>
      <c r="D1292" s="35" t="s">
        <v>3019</v>
      </c>
      <c r="E1292" s="35" t="s">
        <v>1243</v>
      </c>
      <c r="F1292" s="35" t="s">
        <v>1230</v>
      </c>
      <c r="G1292" s="35" t="s">
        <v>4371</v>
      </c>
      <c r="H1292" s="37">
        <v>42554</v>
      </c>
      <c r="I1292" s="133">
        <v>64868</v>
      </c>
      <c r="J1292" s="43">
        <v>41458</v>
      </c>
      <c r="K1292" s="42" t="s">
        <v>2587</v>
      </c>
    </row>
    <row r="1293" spans="2:11" s="40" customFormat="1" ht="78.75" x14ac:dyDescent="0.25">
      <c r="B1293" s="178"/>
      <c r="C1293" s="34">
        <v>70</v>
      </c>
      <c r="D1293" s="46" t="s">
        <v>2970</v>
      </c>
      <c r="E1293" s="41" t="s">
        <v>4</v>
      </c>
      <c r="F1293" s="47" t="s">
        <v>108</v>
      </c>
      <c r="G1293" s="48" t="s">
        <v>109</v>
      </c>
      <c r="H1293" s="49">
        <v>41418</v>
      </c>
      <c r="I1293" s="142">
        <v>490000</v>
      </c>
      <c r="J1293" s="50">
        <v>41459</v>
      </c>
      <c r="K1293" s="42" t="s">
        <v>2588</v>
      </c>
    </row>
    <row r="1294" spans="2:11" s="40" customFormat="1" ht="63" x14ac:dyDescent="0.25">
      <c r="B1294" s="178"/>
      <c r="C1294" s="34">
        <v>71</v>
      </c>
      <c r="D1294" s="35" t="s">
        <v>3016</v>
      </c>
      <c r="E1294" s="35" t="s">
        <v>1253</v>
      </c>
      <c r="F1294" s="35" t="s">
        <v>1234</v>
      </c>
      <c r="G1294" s="35" t="s">
        <v>4517</v>
      </c>
      <c r="H1294" s="37">
        <v>41460</v>
      </c>
      <c r="I1294" s="133">
        <v>13825</v>
      </c>
      <c r="J1294" s="43">
        <v>41460</v>
      </c>
      <c r="K1294" s="42" t="s">
        <v>2589</v>
      </c>
    </row>
    <row r="1295" spans="2:11" s="40" customFormat="1" ht="110.25" x14ac:dyDescent="0.25">
      <c r="B1295" s="178"/>
      <c r="C1295" s="34">
        <v>72</v>
      </c>
      <c r="D1295" s="46" t="s">
        <v>2909</v>
      </c>
      <c r="E1295" s="41" t="s">
        <v>12</v>
      </c>
      <c r="F1295" s="47" t="s">
        <v>312</v>
      </c>
      <c r="G1295" s="48" t="s">
        <v>313</v>
      </c>
      <c r="H1295" s="49">
        <v>41072</v>
      </c>
      <c r="I1295" s="142">
        <v>1322336</v>
      </c>
      <c r="J1295" s="50">
        <v>41460</v>
      </c>
      <c r="K1295" s="42" t="s">
        <v>2590</v>
      </c>
    </row>
    <row r="1296" spans="2:11" s="40" customFormat="1" ht="47.25" x14ac:dyDescent="0.25">
      <c r="B1296" s="178"/>
      <c r="C1296" s="34">
        <v>73</v>
      </c>
      <c r="D1296" s="46" t="s">
        <v>2885</v>
      </c>
      <c r="E1296" s="41" t="s">
        <v>59</v>
      </c>
      <c r="F1296" s="47" t="s">
        <v>231</v>
      </c>
      <c r="G1296" s="48" t="s">
        <v>232</v>
      </c>
      <c r="H1296" s="49">
        <v>41432</v>
      </c>
      <c r="I1296" s="142">
        <v>450000</v>
      </c>
      <c r="J1296" s="50">
        <v>41461</v>
      </c>
      <c r="K1296" s="42" t="s">
        <v>2407</v>
      </c>
    </row>
    <row r="1297" spans="2:243" s="40" customFormat="1" ht="47.25" x14ac:dyDescent="0.25">
      <c r="B1297" s="178"/>
      <c r="C1297" s="34">
        <v>74</v>
      </c>
      <c r="D1297" s="18" t="s">
        <v>3010</v>
      </c>
      <c r="E1297" s="97" t="s">
        <v>676</v>
      </c>
      <c r="F1297" s="18" t="s">
        <v>1824</v>
      </c>
      <c r="G1297" s="62" t="s">
        <v>4518</v>
      </c>
      <c r="H1297" s="52">
        <v>41986</v>
      </c>
      <c r="I1297" s="138">
        <v>200000</v>
      </c>
      <c r="J1297" s="98">
        <v>41461</v>
      </c>
      <c r="K1297" s="42" t="s">
        <v>1892</v>
      </c>
    </row>
    <row r="1298" spans="2:243" s="40" customFormat="1" ht="110.25" x14ac:dyDescent="0.25">
      <c r="B1298" s="178"/>
      <c r="C1298" s="34">
        <v>75</v>
      </c>
      <c r="D1298" s="46" t="s">
        <v>3109</v>
      </c>
      <c r="E1298" s="41" t="s">
        <v>4</v>
      </c>
      <c r="F1298" s="47" t="s">
        <v>220</v>
      </c>
      <c r="G1298" s="48" t="s">
        <v>221</v>
      </c>
      <c r="H1298" s="49">
        <v>40973</v>
      </c>
      <c r="I1298" s="142">
        <v>400000</v>
      </c>
      <c r="J1298" s="50">
        <v>41467</v>
      </c>
      <c r="K1298" s="42" t="s">
        <v>1889</v>
      </c>
      <c r="IC1298" s="44"/>
      <c r="ID1298" s="44"/>
      <c r="IE1298" s="44"/>
      <c r="IF1298" s="44"/>
      <c r="IG1298" s="44"/>
      <c r="IH1298" s="44"/>
      <c r="II1298" s="44"/>
    </row>
    <row r="1299" spans="2:243" s="40" customFormat="1" ht="47.25" x14ac:dyDescent="0.25">
      <c r="B1299" s="178"/>
      <c r="C1299" s="34">
        <v>76</v>
      </c>
      <c r="D1299" s="56" t="s">
        <v>2865</v>
      </c>
      <c r="E1299" s="92" t="s">
        <v>1788</v>
      </c>
      <c r="F1299" s="56" t="s">
        <v>1789</v>
      </c>
      <c r="G1299" s="55" t="s">
        <v>4519</v>
      </c>
      <c r="H1299" s="154">
        <v>41468</v>
      </c>
      <c r="I1299" s="133">
        <v>65000</v>
      </c>
      <c r="J1299" s="96">
        <v>41468</v>
      </c>
      <c r="K1299" s="42" t="s">
        <v>2591</v>
      </c>
    </row>
    <row r="1300" spans="2:243" s="40" customFormat="1" ht="94.5" x14ac:dyDescent="0.25">
      <c r="B1300" s="178"/>
      <c r="C1300" s="34">
        <v>77</v>
      </c>
      <c r="D1300" s="46" t="s">
        <v>2983</v>
      </c>
      <c r="E1300" s="41" t="s">
        <v>12</v>
      </c>
      <c r="F1300" s="47" t="s">
        <v>271</v>
      </c>
      <c r="G1300" s="48" t="s">
        <v>272</v>
      </c>
      <c r="H1300" s="49">
        <v>40626</v>
      </c>
      <c r="I1300" s="142">
        <v>1128296</v>
      </c>
      <c r="J1300" s="50">
        <v>41470</v>
      </c>
      <c r="K1300" s="42" t="s">
        <v>2592</v>
      </c>
    </row>
    <row r="1301" spans="2:243" s="40" customFormat="1" ht="47.25" x14ac:dyDescent="0.25">
      <c r="B1301" s="178"/>
      <c r="C1301" s="34">
        <v>78</v>
      </c>
      <c r="D1301" s="56" t="s">
        <v>2865</v>
      </c>
      <c r="E1301" s="92" t="s">
        <v>1787</v>
      </c>
      <c r="F1301" s="56" t="s">
        <v>1786</v>
      </c>
      <c r="G1301" s="55" t="s">
        <v>4520</v>
      </c>
      <c r="H1301" s="154">
        <v>41472</v>
      </c>
      <c r="I1301" s="133">
        <v>3000</v>
      </c>
      <c r="J1301" s="96">
        <v>41472</v>
      </c>
      <c r="K1301" s="42" t="s">
        <v>2593</v>
      </c>
    </row>
    <row r="1302" spans="2:243" s="40" customFormat="1" ht="63" x14ac:dyDescent="0.25">
      <c r="B1302" s="178"/>
      <c r="C1302" s="34">
        <v>79</v>
      </c>
      <c r="D1302" s="46" t="s">
        <v>2994</v>
      </c>
      <c r="E1302" s="41" t="s">
        <v>15</v>
      </c>
      <c r="F1302" s="47" t="s">
        <v>28</v>
      </c>
      <c r="G1302" s="48" t="s">
        <v>29</v>
      </c>
      <c r="H1302" s="49">
        <v>41351</v>
      </c>
      <c r="I1302" s="142">
        <v>258000</v>
      </c>
      <c r="J1302" s="50">
        <v>41472</v>
      </c>
      <c r="K1302" s="42" t="s">
        <v>2594</v>
      </c>
    </row>
    <row r="1303" spans="2:243" s="40" customFormat="1" ht="47.25" x14ac:dyDescent="0.25">
      <c r="B1303" s="178"/>
      <c r="C1303" s="34">
        <v>80</v>
      </c>
      <c r="D1303" s="56" t="s">
        <v>2865</v>
      </c>
      <c r="E1303" s="42" t="s">
        <v>1299</v>
      </c>
      <c r="F1303" s="56" t="s">
        <v>1790</v>
      </c>
      <c r="G1303" s="55" t="s">
        <v>4521</v>
      </c>
      <c r="H1303" s="154">
        <v>41474</v>
      </c>
      <c r="I1303" s="133">
        <v>230400</v>
      </c>
      <c r="J1303" s="96">
        <v>41474</v>
      </c>
      <c r="K1303" s="42" t="s">
        <v>2595</v>
      </c>
    </row>
    <row r="1304" spans="2:243" s="40" customFormat="1" ht="78.75" x14ac:dyDescent="0.25">
      <c r="B1304" s="178"/>
      <c r="C1304" s="34">
        <v>81</v>
      </c>
      <c r="D1304" s="46" t="s">
        <v>2985</v>
      </c>
      <c r="E1304" s="41" t="s">
        <v>9</v>
      </c>
      <c r="F1304" s="47" t="s">
        <v>84</v>
      </c>
      <c r="G1304" s="48" t="s">
        <v>85</v>
      </c>
      <c r="H1304" s="49">
        <v>41463</v>
      </c>
      <c r="I1304" s="142">
        <v>3400000</v>
      </c>
      <c r="J1304" s="50">
        <v>41474</v>
      </c>
      <c r="K1304" s="42" t="s">
        <v>2596</v>
      </c>
    </row>
    <row r="1305" spans="2:243" s="40" customFormat="1" ht="63" x14ac:dyDescent="0.25">
      <c r="B1305" s="178"/>
      <c r="C1305" s="34">
        <v>82</v>
      </c>
      <c r="D1305" s="46" t="s">
        <v>3096</v>
      </c>
      <c r="E1305" s="41" t="s">
        <v>59</v>
      </c>
      <c r="F1305" s="47" t="s">
        <v>262</v>
      </c>
      <c r="G1305" s="48" t="s">
        <v>263</v>
      </c>
      <c r="H1305" s="49">
        <v>41452</v>
      </c>
      <c r="I1305" s="142">
        <v>1587000</v>
      </c>
      <c r="J1305" s="50">
        <v>41478</v>
      </c>
      <c r="K1305" s="42" t="s">
        <v>2597</v>
      </c>
    </row>
    <row r="1306" spans="2:243" s="40" customFormat="1" ht="141.75" x14ac:dyDescent="0.25">
      <c r="B1306" s="178"/>
      <c r="C1306" s="34">
        <v>83</v>
      </c>
      <c r="D1306" s="46" t="s">
        <v>3075</v>
      </c>
      <c r="E1306" s="35" t="s">
        <v>1243</v>
      </c>
      <c r="F1306" s="47" t="s">
        <v>371</v>
      </c>
      <c r="G1306" s="48" t="s">
        <v>372</v>
      </c>
      <c r="H1306" s="49">
        <v>40413</v>
      </c>
      <c r="I1306" s="142">
        <v>26471</v>
      </c>
      <c r="J1306" s="50">
        <v>41479</v>
      </c>
      <c r="K1306" s="42" t="s">
        <v>2598</v>
      </c>
    </row>
    <row r="1307" spans="2:243" s="40" customFormat="1" ht="204.75" x14ac:dyDescent="0.25">
      <c r="B1307" s="178"/>
      <c r="C1307" s="34">
        <v>84</v>
      </c>
      <c r="D1307" s="46" t="s">
        <v>2832</v>
      </c>
      <c r="E1307" s="41" t="s">
        <v>550</v>
      </c>
      <c r="F1307" s="47" t="s">
        <v>551</v>
      </c>
      <c r="G1307" s="48" t="s">
        <v>552</v>
      </c>
      <c r="H1307" s="49">
        <v>39925</v>
      </c>
      <c r="I1307" s="142">
        <v>27000</v>
      </c>
      <c r="J1307" s="50">
        <v>41479</v>
      </c>
      <c r="K1307" s="42" t="s">
        <v>2599</v>
      </c>
    </row>
    <row r="1308" spans="2:243" s="40" customFormat="1" ht="141.75" x14ac:dyDescent="0.25">
      <c r="B1308" s="178"/>
      <c r="C1308" s="34">
        <v>85</v>
      </c>
      <c r="D1308" s="46" t="s">
        <v>2940</v>
      </c>
      <c r="E1308" s="41" t="s">
        <v>419</v>
      </c>
      <c r="F1308" s="47" t="s">
        <v>420</v>
      </c>
      <c r="G1308" s="48" t="s">
        <v>421</v>
      </c>
      <c r="H1308" s="99"/>
      <c r="I1308" s="142">
        <v>12000</v>
      </c>
      <c r="J1308" s="50">
        <v>41479</v>
      </c>
      <c r="K1308" s="42" t="s">
        <v>2600</v>
      </c>
    </row>
    <row r="1309" spans="2:243" s="40" customFormat="1" ht="47.25" x14ac:dyDescent="0.25">
      <c r="B1309" s="178"/>
      <c r="C1309" s="34">
        <v>86</v>
      </c>
      <c r="D1309" s="46" t="s">
        <v>2916</v>
      </c>
      <c r="E1309" s="41" t="s">
        <v>480</v>
      </c>
      <c r="F1309" s="47" t="s">
        <v>698</v>
      </c>
      <c r="G1309" s="48" t="s">
        <v>699</v>
      </c>
      <c r="H1309" s="49">
        <v>40785</v>
      </c>
      <c r="I1309" s="142">
        <v>59605</v>
      </c>
      <c r="J1309" s="50">
        <v>41480</v>
      </c>
      <c r="K1309" s="42" t="s">
        <v>2601</v>
      </c>
      <c r="IC1309" s="33"/>
      <c r="ID1309" s="33"/>
      <c r="IE1309" s="33"/>
      <c r="IF1309" s="33"/>
      <c r="IG1309" s="33"/>
      <c r="IH1309" s="33"/>
      <c r="II1309" s="33"/>
    </row>
    <row r="1310" spans="2:243" s="40" customFormat="1" ht="63" x14ac:dyDescent="0.25">
      <c r="B1310" s="178"/>
      <c r="C1310" s="34">
        <v>87</v>
      </c>
      <c r="D1310" s="46" t="s">
        <v>3122</v>
      </c>
      <c r="E1310" s="41" t="s">
        <v>12</v>
      </c>
      <c r="F1310" s="47" t="s">
        <v>98</v>
      </c>
      <c r="G1310" s="48" t="s">
        <v>99</v>
      </c>
      <c r="H1310" s="49">
        <v>40969</v>
      </c>
      <c r="I1310" s="142">
        <v>277921</v>
      </c>
      <c r="J1310" s="50">
        <v>41480</v>
      </c>
      <c r="K1310" s="42" t="s">
        <v>2602</v>
      </c>
    </row>
    <row r="1311" spans="2:243" s="40" customFormat="1" ht="63" x14ac:dyDescent="0.25">
      <c r="B1311" s="178"/>
      <c r="C1311" s="34">
        <v>88</v>
      </c>
      <c r="D1311" s="35" t="s">
        <v>3017</v>
      </c>
      <c r="E1311" s="35" t="s">
        <v>1236</v>
      </c>
      <c r="F1311" s="35" t="s">
        <v>1235</v>
      </c>
      <c r="G1311" s="35" t="s">
        <v>4522</v>
      </c>
      <c r="H1311" s="37">
        <v>41481</v>
      </c>
      <c r="I1311" s="133">
        <v>118619</v>
      </c>
      <c r="J1311" s="43">
        <v>41481</v>
      </c>
      <c r="K1311" s="42" t="s">
        <v>2603</v>
      </c>
    </row>
    <row r="1312" spans="2:243" s="40" customFormat="1" ht="63" x14ac:dyDescent="0.25">
      <c r="B1312" s="178"/>
      <c r="C1312" s="34">
        <v>89</v>
      </c>
      <c r="D1312" s="35" t="s">
        <v>3017</v>
      </c>
      <c r="E1312" s="35" t="s">
        <v>1242</v>
      </c>
      <c r="F1312" s="35" t="s">
        <v>1846</v>
      </c>
      <c r="G1312" s="35" t="s">
        <v>4449</v>
      </c>
      <c r="H1312" s="37">
        <v>42577</v>
      </c>
      <c r="I1312" s="133">
        <v>52694</v>
      </c>
      <c r="J1312" s="43">
        <v>41481</v>
      </c>
      <c r="K1312" s="42" t="s">
        <v>2604</v>
      </c>
    </row>
    <row r="1313" spans="2:243" s="40" customFormat="1" ht="63" x14ac:dyDescent="0.25">
      <c r="B1313" s="178"/>
      <c r="C1313" s="34">
        <v>90</v>
      </c>
      <c r="D1313" s="35" t="s">
        <v>3017</v>
      </c>
      <c r="E1313" s="35" t="s">
        <v>1243</v>
      </c>
      <c r="F1313" s="35" t="s">
        <v>1229</v>
      </c>
      <c r="G1313" s="35" t="s">
        <v>4523</v>
      </c>
      <c r="H1313" s="37">
        <v>41481</v>
      </c>
      <c r="I1313" s="133">
        <v>32184</v>
      </c>
      <c r="J1313" s="43">
        <v>41481</v>
      </c>
      <c r="K1313" s="42" t="s">
        <v>2605</v>
      </c>
    </row>
    <row r="1314" spans="2:243" s="40" customFormat="1" ht="47.25" x14ac:dyDescent="0.25">
      <c r="B1314" s="178"/>
      <c r="C1314" s="34">
        <v>91</v>
      </c>
      <c r="D1314" s="35" t="s">
        <v>2834</v>
      </c>
      <c r="E1314" s="35" t="s">
        <v>1240</v>
      </c>
      <c r="F1314" s="35" t="s">
        <v>1845</v>
      </c>
      <c r="G1314" s="35" t="s">
        <v>4299</v>
      </c>
      <c r="H1314" s="37">
        <v>41481</v>
      </c>
      <c r="I1314" s="133">
        <v>311959</v>
      </c>
      <c r="J1314" s="43">
        <v>41481</v>
      </c>
      <c r="K1314" s="42" t="s">
        <v>2606</v>
      </c>
    </row>
    <row r="1315" spans="2:243" s="40" customFormat="1" ht="47.25" x14ac:dyDescent="0.25">
      <c r="B1315" s="178"/>
      <c r="C1315" s="34">
        <v>92</v>
      </c>
      <c r="D1315" s="35" t="s">
        <v>3019</v>
      </c>
      <c r="E1315" s="35" t="s">
        <v>1243</v>
      </c>
      <c r="F1315" s="35" t="s">
        <v>1231</v>
      </c>
      <c r="G1315" s="35">
        <v>225307</v>
      </c>
      <c r="H1315" s="37">
        <v>41481</v>
      </c>
      <c r="I1315" s="133">
        <v>5264</v>
      </c>
      <c r="J1315" s="43">
        <v>41481</v>
      </c>
      <c r="K1315" s="42" t="s">
        <v>2607</v>
      </c>
    </row>
    <row r="1316" spans="2:243" s="40" customFormat="1" ht="47.25" x14ac:dyDescent="0.25">
      <c r="B1316" s="178"/>
      <c r="C1316" s="34">
        <v>93</v>
      </c>
      <c r="D1316" s="35" t="s">
        <v>3019</v>
      </c>
      <c r="E1316" s="35" t="s">
        <v>1243</v>
      </c>
      <c r="F1316" s="35" t="s">
        <v>1230</v>
      </c>
      <c r="G1316" s="35" t="s">
        <v>4524</v>
      </c>
      <c r="H1316" s="37">
        <v>42577</v>
      </c>
      <c r="I1316" s="133">
        <v>93072</v>
      </c>
      <c r="J1316" s="43">
        <v>41481</v>
      </c>
      <c r="K1316" s="42" t="s">
        <v>2608</v>
      </c>
    </row>
    <row r="1317" spans="2:243" s="40" customFormat="1" ht="47.25" x14ac:dyDescent="0.25">
      <c r="B1317" s="178"/>
      <c r="C1317" s="34">
        <v>94</v>
      </c>
      <c r="D1317" s="35" t="s">
        <v>3076</v>
      </c>
      <c r="E1317" s="41" t="s">
        <v>389</v>
      </c>
      <c r="F1317" s="18" t="s">
        <v>1759</v>
      </c>
      <c r="G1317" s="62" t="s">
        <v>4525</v>
      </c>
      <c r="H1317" s="52">
        <v>41481</v>
      </c>
      <c r="I1317" s="138">
        <v>90000</v>
      </c>
      <c r="J1317" s="98">
        <v>41481</v>
      </c>
      <c r="K1317" s="42" t="s">
        <v>2609</v>
      </c>
    </row>
    <row r="1318" spans="2:243" s="40" customFormat="1" ht="63" x14ac:dyDescent="0.25">
      <c r="B1318" s="178"/>
      <c r="C1318" s="34">
        <v>95</v>
      </c>
      <c r="D1318" s="100" t="s">
        <v>3077</v>
      </c>
      <c r="E1318" s="41" t="s">
        <v>389</v>
      </c>
      <c r="F1318" s="18" t="s">
        <v>1758</v>
      </c>
      <c r="G1318" s="62" t="s">
        <v>4526</v>
      </c>
      <c r="H1318" s="38">
        <v>41481</v>
      </c>
      <c r="I1318" s="138">
        <v>193273</v>
      </c>
      <c r="J1318" s="98">
        <v>41481</v>
      </c>
      <c r="K1318" s="42" t="s">
        <v>2610</v>
      </c>
    </row>
    <row r="1319" spans="2:243" s="40" customFormat="1" ht="47.25" x14ac:dyDescent="0.25">
      <c r="B1319" s="178"/>
      <c r="C1319" s="34">
        <v>96</v>
      </c>
      <c r="D1319" s="56" t="s">
        <v>2865</v>
      </c>
      <c r="E1319" s="41" t="s">
        <v>9</v>
      </c>
      <c r="F1319" s="56" t="s">
        <v>1791</v>
      </c>
      <c r="G1319" s="35" t="s">
        <v>4527</v>
      </c>
      <c r="H1319" s="37">
        <v>41477</v>
      </c>
      <c r="I1319" s="133">
        <v>202400</v>
      </c>
      <c r="J1319" s="96">
        <v>41482</v>
      </c>
      <c r="K1319" s="42" t="s">
        <v>2611</v>
      </c>
    </row>
    <row r="1320" spans="2:243" s="40" customFormat="1" ht="110.25" x14ac:dyDescent="0.25">
      <c r="B1320" s="178"/>
      <c r="C1320" s="34">
        <v>97</v>
      </c>
      <c r="D1320" s="46" t="s">
        <v>2919</v>
      </c>
      <c r="E1320" s="41" t="s">
        <v>392</v>
      </c>
      <c r="F1320" s="47" t="s">
        <v>460</v>
      </c>
      <c r="G1320" s="48" t="s">
        <v>461</v>
      </c>
      <c r="H1320" s="49">
        <v>41487</v>
      </c>
      <c r="I1320" s="142">
        <v>608000</v>
      </c>
      <c r="J1320" s="50">
        <v>41484</v>
      </c>
      <c r="K1320" s="42" t="s">
        <v>2612</v>
      </c>
    </row>
    <row r="1321" spans="2:243" s="40" customFormat="1" ht="126" x14ac:dyDescent="0.25">
      <c r="B1321" s="178"/>
      <c r="C1321" s="34">
        <v>98</v>
      </c>
      <c r="D1321" s="46" t="s">
        <v>2919</v>
      </c>
      <c r="E1321" s="41" t="s">
        <v>392</v>
      </c>
      <c r="F1321" s="47" t="s">
        <v>470</v>
      </c>
      <c r="G1321" s="48" t="s">
        <v>471</v>
      </c>
      <c r="H1321" s="49">
        <v>41487</v>
      </c>
      <c r="I1321" s="142">
        <v>608000</v>
      </c>
      <c r="J1321" s="50">
        <v>41484</v>
      </c>
      <c r="K1321" s="42" t="s">
        <v>2612</v>
      </c>
    </row>
    <row r="1322" spans="2:243" s="40" customFormat="1" ht="141.75" x14ac:dyDescent="0.25">
      <c r="B1322" s="178"/>
      <c r="C1322" s="34">
        <v>99</v>
      </c>
      <c r="D1322" s="46" t="s">
        <v>2911</v>
      </c>
      <c r="E1322" s="41" t="s">
        <v>174</v>
      </c>
      <c r="F1322" s="47" t="s">
        <v>316</v>
      </c>
      <c r="G1322" s="48" t="s">
        <v>317</v>
      </c>
      <c r="H1322" s="49">
        <v>41379</v>
      </c>
      <c r="I1322" s="142">
        <v>769000</v>
      </c>
      <c r="J1322" s="50">
        <v>41485</v>
      </c>
      <c r="K1322" s="42" t="s">
        <v>2613</v>
      </c>
    </row>
    <row r="1323" spans="2:243" s="40" customFormat="1" ht="94.5" x14ac:dyDescent="0.25">
      <c r="B1323" s="178"/>
      <c r="C1323" s="34">
        <v>100</v>
      </c>
      <c r="D1323" s="46" t="s">
        <v>2911</v>
      </c>
      <c r="E1323" s="41" t="s">
        <v>67</v>
      </c>
      <c r="F1323" s="47" t="s">
        <v>254</v>
      </c>
      <c r="G1323" s="48" t="s">
        <v>255</v>
      </c>
      <c r="H1323" s="49">
        <v>40158</v>
      </c>
      <c r="I1323" s="142">
        <v>354000</v>
      </c>
      <c r="J1323" s="50">
        <v>41486</v>
      </c>
      <c r="K1323" s="42" t="s">
        <v>2614</v>
      </c>
    </row>
    <row r="1324" spans="2:243" s="40" customFormat="1" ht="126" x14ac:dyDescent="0.25">
      <c r="B1324" s="178"/>
      <c r="C1324" s="34">
        <v>101</v>
      </c>
      <c r="D1324" s="46" t="s">
        <v>3051</v>
      </c>
      <c r="E1324" s="41" t="s">
        <v>348</v>
      </c>
      <c r="F1324" s="47" t="s">
        <v>376</v>
      </c>
      <c r="G1324" s="48" t="s">
        <v>377</v>
      </c>
      <c r="H1324" s="49">
        <v>40648</v>
      </c>
      <c r="I1324" s="142">
        <v>177515</v>
      </c>
      <c r="J1324" s="50">
        <v>41486</v>
      </c>
      <c r="K1324" s="42" t="s">
        <v>2615</v>
      </c>
    </row>
    <row r="1325" spans="2:243" s="40" customFormat="1" ht="94.5" x14ac:dyDescent="0.25">
      <c r="B1325" s="178"/>
      <c r="C1325" s="34">
        <v>102</v>
      </c>
      <c r="D1325" s="46" t="s">
        <v>2917</v>
      </c>
      <c r="E1325" s="35" t="s">
        <v>1243</v>
      </c>
      <c r="F1325" s="47" t="s">
        <v>472</v>
      </c>
      <c r="G1325" s="48" t="s">
        <v>473</v>
      </c>
      <c r="H1325" s="49">
        <v>40808</v>
      </c>
      <c r="I1325" s="142">
        <v>216650.7</v>
      </c>
      <c r="J1325" s="50">
        <v>41486</v>
      </c>
      <c r="K1325" s="42" t="s">
        <v>2616</v>
      </c>
    </row>
    <row r="1326" spans="2:243" s="40" customFormat="1" ht="47.25" x14ac:dyDescent="0.25">
      <c r="B1326" s="178"/>
      <c r="C1326" s="34">
        <v>103</v>
      </c>
      <c r="D1326" s="46" t="s">
        <v>2916</v>
      </c>
      <c r="E1326" s="41" t="s">
        <v>480</v>
      </c>
      <c r="F1326" s="47" t="s">
        <v>698</v>
      </c>
      <c r="G1326" s="48" t="s">
        <v>699</v>
      </c>
      <c r="H1326" s="49">
        <v>40785</v>
      </c>
      <c r="I1326" s="142">
        <v>35534</v>
      </c>
      <c r="J1326" s="50">
        <v>41486</v>
      </c>
      <c r="K1326" s="42" t="s">
        <v>2617</v>
      </c>
      <c r="IC1326" s="33"/>
      <c r="ID1326" s="33"/>
      <c r="IE1326" s="33"/>
      <c r="IF1326" s="33"/>
      <c r="IG1326" s="33"/>
      <c r="IH1326" s="33"/>
      <c r="II1326" s="33"/>
    </row>
    <row r="1327" spans="2:243" s="40" customFormat="1" ht="63" x14ac:dyDescent="0.25">
      <c r="B1327" s="178"/>
      <c r="C1327" s="34">
        <v>104</v>
      </c>
      <c r="D1327" s="35" t="s">
        <v>3016</v>
      </c>
      <c r="E1327" s="35" t="s">
        <v>1252</v>
      </c>
      <c r="F1327" s="35" t="s">
        <v>1844</v>
      </c>
      <c r="G1327" s="35" t="s">
        <v>4528</v>
      </c>
      <c r="H1327" s="43">
        <v>41489</v>
      </c>
      <c r="I1327" s="133">
        <v>19625</v>
      </c>
      <c r="J1327" s="43">
        <v>41489</v>
      </c>
      <c r="K1327" s="42" t="s">
        <v>2618</v>
      </c>
    </row>
    <row r="1328" spans="2:243" s="40" customFormat="1" ht="47.25" x14ac:dyDescent="0.25">
      <c r="B1328" s="178"/>
      <c r="C1328" s="34">
        <v>105</v>
      </c>
      <c r="D1328" s="35" t="s">
        <v>2834</v>
      </c>
      <c r="E1328" s="35" t="s">
        <v>1240</v>
      </c>
      <c r="F1328" s="35" t="s">
        <v>1845</v>
      </c>
      <c r="G1328" s="35" t="s">
        <v>4529</v>
      </c>
      <c r="H1328" s="43">
        <v>41489</v>
      </c>
      <c r="I1328" s="133">
        <v>218806</v>
      </c>
      <c r="J1328" s="43">
        <v>41489</v>
      </c>
      <c r="K1328" s="42" t="s">
        <v>2619</v>
      </c>
    </row>
    <row r="1329" spans="2:243" s="40" customFormat="1" ht="63" x14ac:dyDescent="0.25">
      <c r="B1329" s="178"/>
      <c r="C1329" s="34">
        <v>106</v>
      </c>
      <c r="D1329" s="35" t="s">
        <v>3016</v>
      </c>
      <c r="E1329" s="35" t="s">
        <v>1243</v>
      </c>
      <c r="F1329" s="35" t="s">
        <v>1234</v>
      </c>
      <c r="G1329" s="35" t="s">
        <v>4561</v>
      </c>
      <c r="H1329" s="43">
        <v>41489</v>
      </c>
      <c r="I1329" s="133">
        <v>10624</v>
      </c>
      <c r="J1329" s="43">
        <v>41489</v>
      </c>
      <c r="K1329" s="42" t="s">
        <v>2620</v>
      </c>
    </row>
    <row r="1330" spans="2:243" s="40" customFormat="1" ht="63" x14ac:dyDescent="0.25">
      <c r="B1330" s="178"/>
      <c r="C1330" s="34">
        <v>107</v>
      </c>
      <c r="D1330" s="35" t="s">
        <v>3019</v>
      </c>
      <c r="E1330" s="35" t="s">
        <v>1243</v>
      </c>
      <c r="F1330" s="35" t="s">
        <v>1231</v>
      </c>
      <c r="G1330" s="35" t="s">
        <v>4558</v>
      </c>
      <c r="H1330" s="43">
        <v>41489</v>
      </c>
      <c r="I1330" s="133">
        <v>29798</v>
      </c>
      <c r="J1330" s="43">
        <v>41489</v>
      </c>
      <c r="K1330" s="42" t="s">
        <v>2621</v>
      </c>
    </row>
    <row r="1331" spans="2:243" s="40" customFormat="1" ht="47.25" x14ac:dyDescent="0.25">
      <c r="B1331" s="178"/>
      <c r="C1331" s="34">
        <v>108</v>
      </c>
      <c r="D1331" s="35" t="s">
        <v>3019</v>
      </c>
      <c r="E1331" s="35" t="s">
        <v>1243</v>
      </c>
      <c r="F1331" s="35" t="s">
        <v>1230</v>
      </c>
      <c r="G1331" s="35" t="s">
        <v>4559</v>
      </c>
      <c r="H1331" s="43">
        <v>41489</v>
      </c>
      <c r="I1331" s="133">
        <v>52478</v>
      </c>
      <c r="J1331" s="43">
        <v>41489</v>
      </c>
      <c r="K1331" s="42" t="s">
        <v>2622</v>
      </c>
    </row>
    <row r="1332" spans="2:243" s="40" customFormat="1" ht="63" x14ac:dyDescent="0.25">
      <c r="B1332" s="178"/>
      <c r="C1332" s="34">
        <v>109</v>
      </c>
      <c r="D1332" s="46" t="s">
        <v>3055</v>
      </c>
      <c r="E1332" s="41" t="s">
        <v>249</v>
      </c>
      <c r="F1332" s="47" t="s">
        <v>250</v>
      </c>
      <c r="G1332" s="48" t="s">
        <v>251</v>
      </c>
      <c r="H1332" s="49">
        <v>39696</v>
      </c>
      <c r="I1332" s="142">
        <v>48000</v>
      </c>
      <c r="J1332" s="50">
        <v>41489</v>
      </c>
      <c r="K1332" s="42" t="s">
        <v>2623</v>
      </c>
    </row>
    <row r="1333" spans="2:243" s="40" customFormat="1" ht="63" x14ac:dyDescent="0.25">
      <c r="B1333" s="178"/>
      <c r="C1333" s="34">
        <v>110</v>
      </c>
      <c r="D1333" s="35" t="s">
        <v>4612</v>
      </c>
      <c r="E1333" s="42" t="s">
        <v>729</v>
      </c>
      <c r="F1333" s="35" t="s">
        <v>1770</v>
      </c>
      <c r="G1333" s="62" t="s">
        <v>4611</v>
      </c>
      <c r="H1333" s="52">
        <v>41464</v>
      </c>
      <c r="I1333" s="137">
        <v>107000</v>
      </c>
      <c r="J1333" s="89">
        <v>41492</v>
      </c>
      <c r="K1333" s="42" t="s">
        <v>2624</v>
      </c>
    </row>
    <row r="1334" spans="2:243" s="40" customFormat="1" ht="63" x14ac:dyDescent="0.25">
      <c r="B1334" s="178"/>
      <c r="C1334" s="34">
        <v>111</v>
      </c>
      <c r="D1334" s="46" t="s">
        <v>2974</v>
      </c>
      <c r="E1334" s="41" t="s">
        <v>624</v>
      </c>
      <c r="F1334" s="47" t="s">
        <v>674</v>
      </c>
      <c r="G1334" s="48" t="s">
        <v>675</v>
      </c>
      <c r="H1334" s="49">
        <v>40469</v>
      </c>
      <c r="I1334" s="142">
        <v>293600</v>
      </c>
      <c r="J1334" s="50">
        <v>41493</v>
      </c>
      <c r="K1334" s="42" t="s">
        <v>2625</v>
      </c>
    </row>
    <row r="1335" spans="2:243" s="40" customFormat="1" ht="47.25" x14ac:dyDescent="0.25">
      <c r="B1335" s="178"/>
      <c r="C1335" s="34">
        <v>112</v>
      </c>
      <c r="D1335" s="46" t="s">
        <v>3052</v>
      </c>
      <c r="E1335" s="41" t="s">
        <v>67</v>
      </c>
      <c r="F1335" s="47" t="s">
        <v>846</v>
      </c>
      <c r="G1335" s="48" t="s">
        <v>847</v>
      </c>
      <c r="H1335" s="49">
        <v>41311</v>
      </c>
      <c r="I1335" s="142">
        <v>30000</v>
      </c>
      <c r="J1335" s="50">
        <v>41505</v>
      </c>
      <c r="K1335" s="42" t="s">
        <v>2536</v>
      </c>
    </row>
    <row r="1336" spans="2:243" s="40" customFormat="1" ht="78.75" x14ac:dyDescent="0.25">
      <c r="B1336" s="178"/>
      <c r="C1336" s="34">
        <v>113</v>
      </c>
      <c r="D1336" s="46" t="s">
        <v>2983</v>
      </c>
      <c r="E1336" s="41" t="s">
        <v>12</v>
      </c>
      <c r="F1336" s="47" t="s">
        <v>346</v>
      </c>
      <c r="G1336" s="48" t="s">
        <v>347</v>
      </c>
      <c r="H1336" s="49">
        <v>40994</v>
      </c>
      <c r="I1336" s="142">
        <v>400371</v>
      </c>
      <c r="J1336" s="50">
        <v>41507</v>
      </c>
      <c r="K1336" s="42" t="s">
        <v>2626</v>
      </c>
    </row>
    <row r="1337" spans="2:243" s="40" customFormat="1" ht="63" x14ac:dyDescent="0.25">
      <c r="B1337" s="178"/>
      <c r="C1337" s="34">
        <v>114</v>
      </c>
      <c r="D1337" s="35" t="s">
        <v>3097</v>
      </c>
      <c r="E1337" s="41" t="s">
        <v>12</v>
      </c>
      <c r="F1337" s="35" t="s">
        <v>1774</v>
      </c>
      <c r="G1337" s="62" t="s">
        <v>4530</v>
      </c>
      <c r="H1337" s="52">
        <v>41510</v>
      </c>
      <c r="I1337" s="137">
        <v>150000</v>
      </c>
      <c r="J1337" s="89">
        <v>41510</v>
      </c>
      <c r="K1337" s="42" t="s">
        <v>1995</v>
      </c>
    </row>
    <row r="1338" spans="2:243" s="40" customFormat="1" ht="110.25" x14ac:dyDescent="0.25">
      <c r="B1338" s="178"/>
      <c r="C1338" s="34">
        <v>115</v>
      </c>
      <c r="D1338" s="46" t="s">
        <v>3106</v>
      </c>
      <c r="E1338" s="41" t="s">
        <v>12</v>
      </c>
      <c r="F1338" s="47" t="s">
        <v>144</v>
      </c>
      <c r="G1338" s="48" t="s">
        <v>145</v>
      </c>
      <c r="H1338" s="49">
        <v>41232</v>
      </c>
      <c r="I1338" s="142">
        <v>128800</v>
      </c>
      <c r="J1338" s="50">
        <v>41510</v>
      </c>
      <c r="K1338" s="42" t="s">
        <v>2268</v>
      </c>
    </row>
    <row r="1339" spans="2:243" s="40" customFormat="1" ht="78.75" x14ac:dyDescent="0.25">
      <c r="B1339" s="178"/>
      <c r="C1339" s="34">
        <v>116</v>
      </c>
      <c r="D1339" s="46" t="s">
        <v>2907</v>
      </c>
      <c r="E1339" s="41" t="s">
        <v>67</v>
      </c>
      <c r="F1339" s="47" t="s">
        <v>836</v>
      </c>
      <c r="G1339" s="48" t="s">
        <v>837</v>
      </c>
      <c r="H1339" s="49">
        <v>40750</v>
      </c>
      <c r="I1339" s="142">
        <v>231526</v>
      </c>
      <c r="J1339" s="50">
        <v>41510</v>
      </c>
      <c r="K1339" s="42" t="s">
        <v>2627</v>
      </c>
    </row>
    <row r="1340" spans="2:243" s="40" customFormat="1" ht="94.5" x14ac:dyDescent="0.25">
      <c r="B1340" s="178"/>
      <c r="C1340" s="34">
        <v>117</v>
      </c>
      <c r="D1340" s="46" t="s">
        <v>3161</v>
      </c>
      <c r="E1340" s="41" t="s">
        <v>12</v>
      </c>
      <c r="F1340" s="47" t="s">
        <v>538</v>
      </c>
      <c r="G1340" s="48" t="s">
        <v>539</v>
      </c>
      <c r="H1340" s="49">
        <v>40960</v>
      </c>
      <c r="I1340" s="142">
        <v>34118</v>
      </c>
      <c r="J1340" s="50">
        <v>41512</v>
      </c>
      <c r="K1340" s="42" t="s">
        <v>2628</v>
      </c>
    </row>
    <row r="1341" spans="2:243" s="40" customFormat="1" ht="47.25" x14ac:dyDescent="0.25">
      <c r="B1341" s="178"/>
      <c r="C1341" s="34">
        <v>118</v>
      </c>
      <c r="D1341" s="35" t="s">
        <v>3098</v>
      </c>
      <c r="E1341" s="41" t="s">
        <v>631</v>
      </c>
      <c r="F1341" s="35" t="s">
        <v>1771</v>
      </c>
      <c r="G1341" s="168" t="s">
        <v>4531</v>
      </c>
      <c r="H1341" s="52">
        <v>41514</v>
      </c>
      <c r="I1341" s="137">
        <v>75000</v>
      </c>
      <c r="J1341" s="89">
        <v>41512</v>
      </c>
      <c r="K1341" s="42" t="s">
        <v>2314</v>
      </c>
      <c r="IC1341" s="44"/>
      <c r="ID1341" s="44"/>
      <c r="IE1341" s="44"/>
      <c r="IF1341" s="44"/>
      <c r="IG1341" s="44"/>
      <c r="IH1341" s="44"/>
      <c r="II1341" s="44"/>
    </row>
    <row r="1342" spans="2:243" s="40" customFormat="1" ht="63" x14ac:dyDescent="0.25">
      <c r="B1342" s="178"/>
      <c r="C1342" s="34">
        <v>119</v>
      </c>
      <c r="D1342" s="35" t="s">
        <v>2839</v>
      </c>
      <c r="E1342" s="45" t="s">
        <v>1291</v>
      </c>
      <c r="F1342" s="18" t="s">
        <v>1290</v>
      </c>
      <c r="G1342" s="62" t="s">
        <v>4261</v>
      </c>
      <c r="H1342" s="52">
        <v>39937</v>
      </c>
      <c r="I1342" s="133">
        <v>70000</v>
      </c>
      <c r="J1342" s="43">
        <v>41512</v>
      </c>
      <c r="K1342" s="42" t="s">
        <v>2629</v>
      </c>
      <c r="IC1342" s="44"/>
      <c r="ID1342" s="44"/>
      <c r="IE1342" s="44"/>
      <c r="IF1342" s="44"/>
      <c r="IG1342" s="44"/>
      <c r="IH1342" s="44"/>
      <c r="II1342" s="44"/>
    </row>
    <row r="1343" spans="2:243" s="40" customFormat="1" ht="63" x14ac:dyDescent="0.25">
      <c r="B1343" s="178"/>
      <c r="C1343" s="34">
        <v>120</v>
      </c>
      <c r="D1343" s="46" t="s">
        <v>2883</v>
      </c>
      <c r="E1343" s="41" t="s">
        <v>59</v>
      </c>
      <c r="F1343" s="47" t="s">
        <v>237</v>
      </c>
      <c r="G1343" s="48" t="s">
        <v>238</v>
      </c>
      <c r="H1343" s="49">
        <v>41487</v>
      </c>
      <c r="I1343" s="142">
        <v>1040000</v>
      </c>
      <c r="J1343" s="50">
        <v>41513</v>
      </c>
      <c r="K1343" s="42" t="s">
        <v>2630</v>
      </c>
    </row>
    <row r="1344" spans="2:243" s="40" customFormat="1" ht="78.75" x14ac:dyDescent="0.25">
      <c r="B1344" s="178"/>
      <c r="C1344" s="34">
        <v>121</v>
      </c>
      <c r="D1344" s="46" t="s">
        <v>2931</v>
      </c>
      <c r="E1344" s="41" t="s">
        <v>12</v>
      </c>
      <c r="F1344" s="47" t="s">
        <v>277</v>
      </c>
      <c r="G1344" s="48" t="s">
        <v>278</v>
      </c>
      <c r="H1344" s="49">
        <v>40676</v>
      </c>
      <c r="I1344" s="142">
        <v>821850</v>
      </c>
      <c r="J1344" s="50">
        <v>41513</v>
      </c>
      <c r="K1344" s="42" t="s">
        <v>2631</v>
      </c>
      <c r="IC1344" s="44"/>
      <c r="ID1344" s="44"/>
      <c r="IE1344" s="44"/>
      <c r="IF1344" s="44"/>
      <c r="IG1344" s="44"/>
      <c r="IH1344" s="44"/>
      <c r="II1344" s="44"/>
    </row>
    <row r="1345" spans="2:243" s="40" customFormat="1" ht="94.5" x14ac:dyDescent="0.25">
      <c r="B1345" s="178"/>
      <c r="C1345" s="34">
        <v>122</v>
      </c>
      <c r="D1345" s="46" t="s">
        <v>2941</v>
      </c>
      <c r="E1345" s="41" t="s">
        <v>4</v>
      </c>
      <c r="F1345" s="47" t="s">
        <v>304</v>
      </c>
      <c r="G1345" s="48" t="s">
        <v>305</v>
      </c>
      <c r="H1345" s="49">
        <v>41498</v>
      </c>
      <c r="I1345" s="142">
        <v>500000</v>
      </c>
      <c r="J1345" s="50">
        <v>41514</v>
      </c>
      <c r="K1345" s="42" t="s">
        <v>1900</v>
      </c>
    </row>
    <row r="1346" spans="2:243" s="40" customFormat="1" ht="47.25" x14ac:dyDescent="0.25">
      <c r="B1346" s="178"/>
      <c r="C1346" s="34">
        <v>123</v>
      </c>
      <c r="D1346" s="35" t="s">
        <v>3019</v>
      </c>
      <c r="E1346" s="35" t="s">
        <v>1243</v>
      </c>
      <c r="F1346" s="35" t="s">
        <v>1230</v>
      </c>
      <c r="G1346" s="35" t="s">
        <v>4560</v>
      </c>
      <c r="H1346" s="43">
        <v>41514</v>
      </c>
      <c r="I1346" s="133">
        <v>55949</v>
      </c>
      <c r="J1346" s="43">
        <v>41514</v>
      </c>
      <c r="K1346" s="42" t="s">
        <v>2632</v>
      </c>
    </row>
    <row r="1347" spans="2:243" s="40" customFormat="1" ht="94.5" x14ac:dyDescent="0.25">
      <c r="B1347" s="178"/>
      <c r="C1347" s="34">
        <v>124</v>
      </c>
      <c r="D1347" s="46" t="s">
        <v>3078</v>
      </c>
      <c r="E1347" s="41" t="s">
        <v>9</v>
      </c>
      <c r="F1347" s="47" t="s">
        <v>300</v>
      </c>
      <c r="G1347" s="48" t="s">
        <v>301</v>
      </c>
      <c r="H1347" s="49">
        <v>40974</v>
      </c>
      <c r="I1347" s="142">
        <v>100000</v>
      </c>
      <c r="J1347" s="50">
        <v>41516</v>
      </c>
      <c r="K1347" s="42" t="s">
        <v>1911</v>
      </c>
    </row>
    <row r="1348" spans="2:243" s="40" customFormat="1" ht="78.75" x14ac:dyDescent="0.25">
      <c r="B1348" s="178"/>
      <c r="C1348" s="34">
        <v>125</v>
      </c>
      <c r="D1348" s="46" t="s">
        <v>2907</v>
      </c>
      <c r="E1348" s="41" t="s">
        <v>12</v>
      </c>
      <c r="F1348" s="47" t="s">
        <v>298</v>
      </c>
      <c r="G1348" s="48" t="s">
        <v>299</v>
      </c>
      <c r="H1348" s="49">
        <v>40954</v>
      </c>
      <c r="I1348" s="142">
        <v>228859</v>
      </c>
      <c r="J1348" s="50">
        <v>41516</v>
      </c>
      <c r="K1348" s="42" t="s">
        <v>2633</v>
      </c>
      <c r="IC1348" s="44"/>
      <c r="ID1348" s="44"/>
      <c r="IE1348" s="44"/>
      <c r="IF1348" s="44"/>
      <c r="IG1348" s="44"/>
      <c r="IH1348" s="44"/>
      <c r="II1348" s="44"/>
    </row>
    <row r="1349" spans="2:243" s="40" customFormat="1" ht="141.75" x14ac:dyDescent="0.25">
      <c r="B1349" s="178"/>
      <c r="C1349" s="34">
        <v>126</v>
      </c>
      <c r="D1349" s="46" t="s">
        <v>3075</v>
      </c>
      <c r="E1349" s="35" t="s">
        <v>1243</v>
      </c>
      <c r="F1349" s="47" t="s">
        <v>371</v>
      </c>
      <c r="G1349" s="48" t="s">
        <v>372</v>
      </c>
      <c r="H1349" s="49">
        <v>40413</v>
      </c>
      <c r="I1349" s="142">
        <v>47517</v>
      </c>
      <c r="J1349" s="50">
        <v>41517</v>
      </c>
      <c r="K1349" s="42" t="s">
        <v>2634</v>
      </c>
    </row>
    <row r="1350" spans="2:243" s="40" customFormat="1" ht="141.75" x14ac:dyDescent="0.25">
      <c r="B1350" s="178"/>
      <c r="C1350" s="34">
        <v>127</v>
      </c>
      <c r="D1350" s="46" t="s">
        <v>3074</v>
      </c>
      <c r="E1350" s="35" t="s">
        <v>1243</v>
      </c>
      <c r="F1350" s="47" t="s">
        <v>654</v>
      </c>
      <c r="G1350" s="48" t="s">
        <v>655</v>
      </c>
      <c r="H1350" s="49">
        <v>38982</v>
      </c>
      <c r="I1350" s="142">
        <v>153980</v>
      </c>
      <c r="J1350" s="50">
        <v>41517</v>
      </c>
      <c r="K1350" s="42" t="s">
        <v>2635</v>
      </c>
    </row>
    <row r="1351" spans="2:243" s="40" customFormat="1" ht="63" x14ac:dyDescent="0.25">
      <c r="B1351" s="178"/>
      <c r="C1351" s="34">
        <v>128</v>
      </c>
      <c r="D1351" s="55" t="s">
        <v>2831</v>
      </c>
      <c r="E1351" s="41" t="s">
        <v>555</v>
      </c>
      <c r="F1351" s="35" t="s">
        <v>1765</v>
      </c>
      <c r="G1351" s="62" t="s">
        <v>4580</v>
      </c>
      <c r="H1351" s="52">
        <v>41517</v>
      </c>
      <c r="I1351" s="138">
        <v>255482</v>
      </c>
      <c r="J1351" s="98">
        <v>41517</v>
      </c>
      <c r="K1351" s="42" t="s">
        <v>2636</v>
      </c>
      <c r="IC1351" s="44"/>
      <c r="ID1351" s="44"/>
      <c r="IE1351" s="44"/>
      <c r="IF1351" s="44"/>
      <c r="IG1351" s="44"/>
      <c r="IH1351" s="44"/>
      <c r="II1351" s="44"/>
    </row>
    <row r="1352" spans="2:243" s="40" customFormat="1" ht="141.75" x14ac:dyDescent="0.25">
      <c r="B1352" s="178"/>
      <c r="C1352" s="34">
        <v>129</v>
      </c>
      <c r="D1352" s="55" t="s">
        <v>2831</v>
      </c>
      <c r="E1352" s="41" t="s">
        <v>555</v>
      </c>
      <c r="F1352" s="47" t="s">
        <v>556</v>
      </c>
      <c r="G1352" s="48" t="s">
        <v>557</v>
      </c>
      <c r="H1352" s="49">
        <v>40497</v>
      </c>
      <c r="I1352" s="142">
        <v>30000</v>
      </c>
      <c r="J1352" s="50">
        <v>41517</v>
      </c>
      <c r="K1352" s="42" t="s">
        <v>2516</v>
      </c>
      <c r="IC1352" s="33"/>
      <c r="ID1352" s="33"/>
      <c r="IE1352" s="33"/>
      <c r="IF1352" s="33"/>
      <c r="IG1352" s="33"/>
      <c r="IH1352" s="33"/>
      <c r="II1352" s="33"/>
    </row>
    <row r="1353" spans="2:243" s="40" customFormat="1" ht="63" x14ac:dyDescent="0.25">
      <c r="B1353" s="178"/>
      <c r="C1353" s="34">
        <v>130</v>
      </c>
      <c r="D1353" s="46" t="s">
        <v>344</v>
      </c>
      <c r="E1353" s="41" t="s">
        <v>12</v>
      </c>
      <c r="F1353" s="47" t="s">
        <v>343</v>
      </c>
      <c r="G1353" s="48" t="s">
        <v>345</v>
      </c>
      <c r="H1353" s="49">
        <v>40990</v>
      </c>
      <c r="I1353" s="142">
        <v>487158</v>
      </c>
      <c r="J1353" s="50">
        <v>41519</v>
      </c>
      <c r="K1353" s="42" t="s">
        <v>2637</v>
      </c>
    </row>
    <row r="1354" spans="2:243" s="40" customFormat="1" ht="63" x14ac:dyDescent="0.25">
      <c r="B1354" s="178"/>
      <c r="C1354" s="34">
        <v>131</v>
      </c>
      <c r="D1354" s="46" t="s">
        <v>2861</v>
      </c>
      <c r="E1354" s="41" t="s">
        <v>67</v>
      </c>
      <c r="F1354" s="47" t="s">
        <v>401</v>
      </c>
      <c r="G1354" s="48" t="s">
        <v>402</v>
      </c>
      <c r="H1354" s="49">
        <v>40375</v>
      </c>
      <c r="I1354" s="142">
        <v>1107000</v>
      </c>
      <c r="J1354" s="50">
        <v>41520</v>
      </c>
      <c r="K1354" s="42" t="s">
        <v>2638</v>
      </c>
      <c r="IC1354" s="44"/>
      <c r="ID1354" s="44"/>
      <c r="IE1354" s="44"/>
      <c r="IF1354" s="44"/>
      <c r="IG1354" s="44"/>
      <c r="IH1354" s="44"/>
      <c r="II1354" s="44"/>
    </row>
    <row r="1355" spans="2:243" s="40" customFormat="1" ht="63" x14ac:dyDescent="0.25">
      <c r="B1355" s="178"/>
      <c r="C1355" s="34">
        <v>132</v>
      </c>
      <c r="D1355" s="35" t="s">
        <v>3016</v>
      </c>
      <c r="E1355" s="35" t="s">
        <v>1252</v>
      </c>
      <c r="F1355" s="35" t="s">
        <v>1847</v>
      </c>
      <c r="G1355" s="35" t="s">
        <v>4528</v>
      </c>
      <c r="H1355" s="43">
        <v>41489</v>
      </c>
      <c r="I1355" s="133">
        <v>19625</v>
      </c>
      <c r="J1355" s="43">
        <v>41524</v>
      </c>
      <c r="K1355" s="42" t="s">
        <v>2618</v>
      </c>
    </row>
    <row r="1356" spans="2:243" s="40" customFormat="1" ht="47.25" x14ac:dyDescent="0.25">
      <c r="B1356" s="178"/>
      <c r="C1356" s="34">
        <v>133</v>
      </c>
      <c r="D1356" s="35" t="s">
        <v>2834</v>
      </c>
      <c r="E1356" s="35" t="s">
        <v>1232</v>
      </c>
      <c r="F1356" s="35" t="s">
        <v>1848</v>
      </c>
      <c r="G1356" s="35" t="s">
        <v>4584</v>
      </c>
      <c r="H1356" s="43">
        <v>41524</v>
      </c>
      <c r="I1356" s="133">
        <v>33642</v>
      </c>
      <c r="J1356" s="43">
        <v>41524</v>
      </c>
      <c r="K1356" s="42" t="s">
        <v>2639</v>
      </c>
    </row>
    <row r="1357" spans="2:243" s="40" customFormat="1" ht="63" x14ac:dyDescent="0.25">
      <c r="B1357" s="178"/>
      <c r="C1357" s="34">
        <v>134</v>
      </c>
      <c r="D1357" s="35" t="s">
        <v>3016</v>
      </c>
      <c r="E1357" s="35" t="s">
        <v>1243</v>
      </c>
      <c r="F1357" s="35" t="s">
        <v>1234</v>
      </c>
      <c r="G1357" s="35" t="s">
        <v>4563</v>
      </c>
      <c r="H1357" s="43">
        <v>41524</v>
      </c>
      <c r="I1357" s="133">
        <v>52080</v>
      </c>
      <c r="J1357" s="43">
        <v>41524</v>
      </c>
      <c r="K1357" s="42" t="s">
        <v>2640</v>
      </c>
    </row>
    <row r="1358" spans="2:243" s="40" customFormat="1" ht="47.25" x14ac:dyDescent="0.25">
      <c r="B1358" s="178"/>
      <c r="C1358" s="34">
        <v>135</v>
      </c>
      <c r="D1358" s="35" t="s">
        <v>3019</v>
      </c>
      <c r="E1358" s="35" t="s">
        <v>1243</v>
      </c>
      <c r="F1358" s="35" t="s">
        <v>1231</v>
      </c>
      <c r="G1358" s="35" t="s">
        <v>4562</v>
      </c>
      <c r="H1358" s="43">
        <v>41524</v>
      </c>
      <c r="I1358" s="133">
        <v>25750</v>
      </c>
      <c r="J1358" s="43">
        <v>41524</v>
      </c>
      <c r="K1358" s="42" t="s">
        <v>2641</v>
      </c>
    </row>
    <row r="1359" spans="2:243" s="40" customFormat="1" ht="47.25" x14ac:dyDescent="0.25">
      <c r="B1359" s="178"/>
      <c r="C1359" s="34">
        <v>136</v>
      </c>
      <c r="D1359" s="35" t="s">
        <v>2834</v>
      </c>
      <c r="E1359" s="35" t="s">
        <v>1247</v>
      </c>
      <c r="F1359" s="35" t="s">
        <v>1220</v>
      </c>
      <c r="G1359" s="35" t="s">
        <v>4585</v>
      </c>
      <c r="H1359" s="43">
        <v>41524</v>
      </c>
      <c r="I1359" s="133">
        <v>3671</v>
      </c>
      <c r="J1359" s="43">
        <v>41524</v>
      </c>
      <c r="K1359" s="42" t="s">
        <v>2642</v>
      </c>
    </row>
    <row r="1360" spans="2:243" s="40" customFormat="1" ht="63" x14ac:dyDescent="0.25">
      <c r="B1360" s="178"/>
      <c r="C1360" s="34">
        <v>137</v>
      </c>
      <c r="D1360" s="35" t="s">
        <v>2834</v>
      </c>
      <c r="E1360" s="35" t="s">
        <v>1247</v>
      </c>
      <c r="F1360" s="35" t="s">
        <v>1220</v>
      </c>
      <c r="G1360" s="35" t="s">
        <v>4586</v>
      </c>
      <c r="H1360" s="43">
        <v>41524</v>
      </c>
      <c r="I1360" s="133">
        <v>274770</v>
      </c>
      <c r="J1360" s="43">
        <v>41524</v>
      </c>
      <c r="K1360" s="42" t="s">
        <v>2643</v>
      </c>
    </row>
    <row r="1361" spans="2:243" s="40" customFormat="1" ht="63" x14ac:dyDescent="0.25">
      <c r="B1361" s="178"/>
      <c r="C1361" s="34">
        <v>138</v>
      </c>
      <c r="D1361" s="35" t="s">
        <v>3040</v>
      </c>
      <c r="E1361" s="41" t="s">
        <v>9</v>
      </c>
      <c r="F1361" s="101" t="s">
        <v>1814</v>
      </c>
      <c r="G1361" s="62" t="s">
        <v>4593</v>
      </c>
      <c r="H1361" s="52">
        <v>40620</v>
      </c>
      <c r="I1361" s="133">
        <v>202400</v>
      </c>
      <c r="J1361" s="98">
        <v>41527</v>
      </c>
      <c r="K1361" s="42" t="s">
        <v>2611</v>
      </c>
      <c r="IC1361" s="44"/>
      <c r="ID1361" s="44"/>
      <c r="IE1361" s="44"/>
      <c r="IF1361" s="44"/>
      <c r="IG1361" s="44"/>
      <c r="IH1361" s="44"/>
      <c r="II1361" s="44"/>
    </row>
    <row r="1362" spans="2:243" s="40" customFormat="1" ht="78.75" x14ac:dyDescent="0.25">
      <c r="B1362" s="178"/>
      <c r="C1362" s="34">
        <v>139</v>
      </c>
      <c r="D1362" s="46" t="s">
        <v>3059</v>
      </c>
      <c r="E1362" s="41" t="s">
        <v>12</v>
      </c>
      <c r="F1362" s="47" t="s">
        <v>282</v>
      </c>
      <c r="G1362" s="48" t="s">
        <v>283</v>
      </c>
      <c r="H1362" s="49">
        <v>40767</v>
      </c>
      <c r="I1362" s="142">
        <v>138972</v>
      </c>
      <c r="J1362" s="50">
        <v>41529</v>
      </c>
      <c r="K1362" s="42" t="s">
        <v>2644</v>
      </c>
    </row>
    <row r="1363" spans="2:243" s="40" customFormat="1" ht="63" x14ac:dyDescent="0.25">
      <c r="B1363" s="178"/>
      <c r="C1363" s="34">
        <v>140</v>
      </c>
      <c r="D1363" s="18" t="s">
        <v>3182</v>
      </c>
      <c r="E1363" s="97" t="s">
        <v>1825</v>
      </c>
      <c r="F1363" s="18" t="s">
        <v>1826</v>
      </c>
      <c r="G1363" s="62" t="s">
        <v>4594</v>
      </c>
      <c r="H1363" s="52">
        <v>41533</v>
      </c>
      <c r="I1363" s="138">
        <v>495000</v>
      </c>
      <c r="J1363" s="98">
        <v>41533</v>
      </c>
      <c r="K1363" s="42" t="s">
        <v>2645</v>
      </c>
    </row>
    <row r="1364" spans="2:243" s="40" customFormat="1" ht="78.75" x14ac:dyDescent="0.25">
      <c r="B1364" s="178"/>
      <c r="C1364" s="34">
        <v>141</v>
      </c>
      <c r="D1364" s="46" t="s">
        <v>3181</v>
      </c>
      <c r="E1364" s="41" t="s">
        <v>67</v>
      </c>
      <c r="F1364" s="47" t="s">
        <v>428</v>
      </c>
      <c r="G1364" s="48" t="s">
        <v>429</v>
      </c>
      <c r="H1364" s="49">
        <v>41180</v>
      </c>
      <c r="I1364" s="142">
        <v>311000</v>
      </c>
      <c r="J1364" s="50">
        <v>41534</v>
      </c>
      <c r="K1364" s="42" t="s">
        <v>2646</v>
      </c>
    </row>
    <row r="1365" spans="2:243" s="40" customFormat="1" ht="60" customHeight="1" x14ac:dyDescent="0.25">
      <c r="B1365" s="178"/>
      <c r="C1365" s="34">
        <v>142</v>
      </c>
      <c r="D1365" s="46" t="s">
        <v>2983</v>
      </c>
      <c r="E1365" s="41" t="s">
        <v>12</v>
      </c>
      <c r="F1365" s="47" t="s">
        <v>256</v>
      </c>
      <c r="G1365" s="48" t="s">
        <v>257</v>
      </c>
      <c r="H1365" s="49">
        <v>40263</v>
      </c>
      <c r="I1365" s="142">
        <v>3158638</v>
      </c>
      <c r="J1365" s="50">
        <v>41534</v>
      </c>
      <c r="K1365" s="42" t="s">
        <v>2647</v>
      </c>
      <c r="IC1365" s="44"/>
      <c r="ID1365" s="44"/>
      <c r="IE1365" s="44"/>
      <c r="IF1365" s="44"/>
      <c r="IG1365" s="44"/>
      <c r="IH1365" s="44"/>
      <c r="II1365" s="44"/>
    </row>
    <row r="1366" spans="2:243" s="40" customFormat="1" ht="63" x14ac:dyDescent="0.25">
      <c r="B1366" s="178"/>
      <c r="C1366" s="34">
        <v>143</v>
      </c>
      <c r="D1366" s="35" t="s">
        <v>4614</v>
      </c>
      <c r="E1366" s="35" t="s">
        <v>631</v>
      </c>
      <c r="F1366" s="35" t="s">
        <v>1772</v>
      </c>
      <c r="G1366" s="62" t="s">
        <v>4613</v>
      </c>
      <c r="H1366" s="52">
        <v>41537</v>
      </c>
      <c r="I1366" s="137">
        <v>36000</v>
      </c>
      <c r="J1366" s="89">
        <v>41537</v>
      </c>
      <c r="K1366" s="42" t="s">
        <v>2648</v>
      </c>
      <c r="IC1366" s="44"/>
      <c r="ID1366" s="44"/>
      <c r="IE1366" s="44"/>
      <c r="IF1366" s="44"/>
      <c r="IG1366" s="44"/>
      <c r="IH1366" s="44"/>
      <c r="II1366" s="44"/>
    </row>
    <row r="1367" spans="2:243" s="40" customFormat="1" ht="47.25" x14ac:dyDescent="0.25">
      <c r="B1367" s="178"/>
      <c r="C1367" s="34">
        <v>144</v>
      </c>
      <c r="D1367" s="18" t="s">
        <v>3079</v>
      </c>
      <c r="E1367" s="18" t="s">
        <v>1768</v>
      </c>
      <c r="F1367" s="35"/>
      <c r="G1367" s="62" t="s">
        <v>4596</v>
      </c>
      <c r="H1367" s="52">
        <v>40508</v>
      </c>
      <c r="I1367" s="138">
        <v>81200</v>
      </c>
      <c r="J1367" s="98">
        <v>41537</v>
      </c>
      <c r="K1367" s="42" t="s">
        <v>2649</v>
      </c>
    </row>
    <row r="1368" spans="2:243" s="40" customFormat="1" ht="63" x14ac:dyDescent="0.25">
      <c r="B1368" s="178"/>
      <c r="C1368" s="34">
        <v>145</v>
      </c>
      <c r="D1368" s="46" t="s">
        <v>2919</v>
      </c>
      <c r="E1368" s="41" t="s">
        <v>392</v>
      </c>
      <c r="F1368" s="47" t="s">
        <v>475</v>
      </c>
      <c r="G1368" s="48" t="s">
        <v>476</v>
      </c>
      <c r="H1368" s="49">
        <v>41518</v>
      </c>
      <c r="I1368" s="142">
        <v>147170</v>
      </c>
      <c r="J1368" s="50">
        <v>41538</v>
      </c>
      <c r="K1368" s="42" t="s">
        <v>2011</v>
      </c>
    </row>
    <row r="1369" spans="2:243" s="40" customFormat="1" ht="63" x14ac:dyDescent="0.25">
      <c r="B1369" s="178"/>
      <c r="C1369" s="34">
        <v>146</v>
      </c>
      <c r="D1369" s="46" t="s">
        <v>2968</v>
      </c>
      <c r="E1369" s="41" t="s">
        <v>15</v>
      </c>
      <c r="F1369" s="47" t="s">
        <v>112</v>
      </c>
      <c r="G1369" s="48" t="s">
        <v>113</v>
      </c>
      <c r="H1369" s="49">
        <v>41018</v>
      </c>
      <c r="I1369" s="142">
        <v>225008</v>
      </c>
      <c r="J1369" s="50">
        <v>41538</v>
      </c>
      <c r="K1369" s="42" t="s">
        <v>2650</v>
      </c>
    </row>
    <row r="1370" spans="2:243" s="40" customFormat="1" ht="47.25" x14ac:dyDescent="0.25">
      <c r="B1370" s="178"/>
      <c r="C1370" s="34">
        <v>147</v>
      </c>
      <c r="D1370" s="46" t="s">
        <v>2916</v>
      </c>
      <c r="E1370" s="41" t="s">
        <v>480</v>
      </c>
      <c r="F1370" s="47" t="s">
        <v>698</v>
      </c>
      <c r="G1370" s="48" t="s">
        <v>699</v>
      </c>
      <c r="H1370" s="49">
        <v>40785</v>
      </c>
      <c r="I1370" s="142">
        <v>35534</v>
      </c>
      <c r="J1370" s="50">
        <v>41541</v>
      </c>
      <c r="K1370" s="42" t="s">
        <v>2617</v>
      </c>
      <c r="IC1370" s="33"/>
      <c r="ID1370" s="33"/>
      <c r="IE1370" s="33"/>
      <c r="IF1370" s="33"/>
      <c r="IG1370" s="33"/>
      <c r="IH1370" s="33"/>
      <c r="II1370" s="33"/>
    </row>
    <row r="1371" spans="2:243" s="40" customFormat="1" ht="63" x14ac:dyDescent="0.25">
      <c r="B1371" s="178"/>
      <c r="C1371" s="34">
        <v>148</v>
      </c>
      <c r="D1371" s="46" t="s">
        <v>3052</v>
      </c>
      <c r="E1371" s="41" t="s">
        <v>12</v>
      </c>
      <c r="F1371" s="47" t="s">
        <v>185</v>
      </c>
      <c r="G1371" s="48" t="s">
        <v>186</v>
      </c>
      <c r="H1371" s="49">
        <v>41330</v>
      </c>
      <c r="I1371" s="142">
        <v>157333</v>
      </c>
      <c r="J1371" s="50">
        <v>41543</v>
      </c>
      <c r="K1371" s="42" t="s">
        <v>2651</v>
      </c>
    </row>
    <row r="1372" spans="2:243" s="40" customFormat="1" ht="63" x14ac:dyDescent="0.25">
      <c r="B1372" s="178"/>
      <c r="C1372" s="34">
        <v>149</v>
      </c>
      <c r="D1372" s="35" t="s">
        <v>3146</v>
      </c>
      <c r="E1372" s="35" t="s">
        <v>1835</v>
      </c>
      <c r="F1372" s="35" t="s">
        <v>1837</v>
      </c>
      <c r="G1372" s="168" t="s">
        <v>4513</v>
      </c>
      <c r="H1372" s="52">
        <v>40386</v>
      </c>
      <c r="I1372" s="133">
        <f>111992</f>
        <v>111992</v>
      </c>
      <c r="J1372" s="43">
        <v>41544</v>
      </c>
      <c r="K1372" s="42" t="s">
        <v>2652</v>
      </c>
    </row>
    <row r="1373" spans="2:243" s="40" customFormat="1" ht="47.25" x14ac:dyDescent="0.25">
      <c r="B1373" s="178"/>
      <c r="C1373" s="34">
        <v>150</v>
      </c>
      <c r="D1373" s="35" t="s">
        <v>3146</v>
      </c>
      <c r="E1373" s="35" t="s">
        <v>1835</v>
      </c>
      <c r="F1373" s="35" t="s">
        <v>1836</v>
      </c>
      <c r="G1373" s="168" t="s">
        <v>4513</v>
      </c>
      <c r="H1373" s="52">
        <v>40386</v>
      </c>
      <c r="I1373" s="133">
        <f>22496</f>
        <v>22496</v>
      </c>
      <c r="J1373" s="43">
        <v>41544</v>
      </c>
      <c r="K1373" s="42" t="s">
        <v>2653</v>
      </c>
    </row>
    <row r="1374" spans="2:243" s="40" customFormat="1" ht="47.25" x14ac:dyDescent="0.25">
      <c r="B1374" s="178"/>
      <c r="C1374" s="34">
        <v>151</v>
      </c>
      <c r="D1374" s="35" t="s">
        <v>3146</v>
      </c>
      <c r="E1374" s="35" t="s">
        <v>1835</v>
      </c>
      <c r="F1374" s="35" t="s">
        <v>1836</v>
      </c>
      <c r="G1374" s="168" t="s">
        <v>4513</v>
      </c>
      <c r="H1374" s="52">
        <v>40386</v>
      </c>
      <c r="I1374" s="133">
        <f>20120</f>
        <v>20120</v>
      </c>
      <c r="J1374" s="43">
        <v>41544</v>
      </c>
      <c r="K1374" s="42" t="s">
        <v>2654</v>
      </c>
    </row>
    <row r="1375" spans="2:243" s="40" customFormat="1" ht="47.25" x14ac:dyDescent="0.25">
      <c r="B1375" s="178"/>
      <c r="C1375" s="34">
        <v>152</v>
      </c>
      <c r="D1375" s="35" t="s">
        <v>3146</v>
      </c>
      <c r="E1375" s="35" t="s">
        <v>1835</v>
      </c>
      <c r="F1375" s="35" t="s">
        <v>1883</v>
      </c>
      <c r="G1375" s="168" t="s">
        <v>4513</v>
      </c>
      <c r="H1375" s="52">
        <v>40386</v>
      </c>
      <c r="I1375" s="133">
        <f>189023</f>
        <v>189023</v>
      </c>
      <c r="J1375" s="43">
        <v>41544</v>
      </c>
      <c r="K1375" s="42" t="s">
        <v>2655</v>
      </c>
    </row>
    <row r="1376" spans="2:243" s="40" customFormat="1" ht="63" x14ac:dyDescent="0.25">
      <c r="B1376" s="178"/>
      <c r="C1376" s="34">
        <v>153</v>
      </c>
      <c r="D1376" s="46" t="s">
        <v>3124</v>
      </c>
      <c r="E1376" s="41" t="s">
        <v>9</v>
      </c>
      <c r="F1376" s="47" t="s">
        <v>382</v>
      </c>
      <c r="G1376" s="48" t="s">
        <v>383</v>
      </c>
      <c r="H1376" s="49">
        <v>40709</v>
      </c>
      <c r="I1376" s="142">
        <v>827400</v>
      </c>
      <c r="J1376" s="50">
        <v>41544</v>
      </c>
      <c r="K1376" s="42" t="s">
        <v>2656</v>
      </c>
    </row>
    <row r="1377" spans="2:243" s="40" customFormat="1" ht="47.25" x14ac:dyDescent="0.25">
      <c r="B1377" s="178"/>
      <c r="C1377" s="34">
        <v>154</v>
      </c>
      <c r="D1377" s="46" t="s">
        <v>2910</v>
      </c>
      <c r="E1377" s="41" t="s">
        <v>477</v>
      </c>
      <c r="F1377" s="47" t="s">
        <v>478</v>
      </c>
      <c r="G1377" s="48" t="s">
        <v>479</v>
      </c>
      <c r="H1377" s="49">
        <v>40849</v>
      </c>
      <c r="I1377" s="142">
        <v>50000</v>
      </c>
      <c r="J1377" s="50">
        <v>41545</v>
      </c>
      <c r="K1377" s="42" t="s">
        <v>2565</v>
      </c>
    </row>
    <row r="1378" spans="2:243" s="40" customFormat="1" ht="94.5" x14ac:dyDescent="0.25">
      <c r="B1378" s="178"/>
      <c r="C1378" s="34">
        <v>155</v>
      </c>
      <c r="D1378" s="46" t="s">
        <v>2917</v>
      </c>
      <c r="E1378" s="35" t="s">
        <v>1243</v>
      </c>
      <c r="F1378" s="47" t="s">
        <v>472</v>
      </c>
      <c r="G1378" s="48" t="s">
        <v>473</v>
      </c>
      <c r="H1378" s="49">
        <v>40808</v>
      </c>
      <c r="I1378" s="142">
        <v>22146</v>
      </c>
      <c r="J1378" s="50">
        <v>41547</v>
      </c>
      <c r="K1378" s="42" t="s">
        <v>2657</v>
      </c>
    </row>
    <row r="1379" spans="2:243" s="40" customFormat="1" ht="47.25" x14ac:dyDescent="0.25">
      <c r="B1379" s="178"/>
      <c r="C1379" s="34">
        <v>156</v>
      </c>
      <c r="D1379" s="35" t="s">
        <v>3014</v>
      </c>
      <c r="E1379" s="35" t="s">
        <v>1244</v>
      </c>
      <c r="F1379" s="35" t="s">
        <v>1842</v>
      </c>
      <c r="G1379" s="35" t="s">
        <v>4598</v>
      </c>
      <c r="H1379" s="37">
        <v>41547</v>
      </c>
      <c r="I1379" s="133">
        <v>38030</v>
      </c>
      <c r="J1379" s="43">
        <v>41547</v>
      </c>
      <c r="K1379" s="42" t="s">
        <v>2658</v>
      </c>
    </row>
    <row r="1380" spans="2:243" s="40" customFormat="1" ht="63" x14ac:dyDescent="0.25">
      <c r="B1380" s="178"/>
      <c r="C1380" s="34">
        <v>157</v>
      </c>
      <c r="D1380" s="35" t="s">
        <v>2839</v>
      </c>
      <c r="E1380" s="45" t="s">
        <v>1291</v>
      </c>
      <c r="F1380" s="18" t="s">
        <v>1290</v>
      </c>
      <c r="G1380" s="62" t="s">
        <v>4261</v>
      </c>
      <c r="H1380" s="52">
        <v>39937</v>
      </c>
      <c r="I1380" s="133">
        <v>50000</v>
      </c>
      <c r="J1380" s="43">
        <v>41547</v>
      </c>
      <c r="K1380" s="42" t="s">
        <v>1973</v>
      </c>
      <c r="IC1380" s="44"/>
      <c r="ID1380" s="44"/>
      <c r="IE1380" s="44"/>
      <c r="IF1380" s="44"/>
      <c r="IG1380" s="44"/>
      <c r="IH1380" s="44"/>
      <c r="II1380" s="44"/>
    </row>
    <row r="1381" spans="2:243" s="40" customFormat="1" ht="63" x14ac:dyDescent="0.25">
      <c r="B1381" s="178"/>
      <c r="C1381" s="34">
        <v>158</v>
      </c>
      <c r="D1381" s="35" t="s">
        <v>2834</v>
      </c>
      <c r="E1381" s="35" t="s">
        <v>1240</v>
      </c>
      <c r="F1381" s="35" t="s">
        <v>1845</v>
      </c>
      <c r="G1381" s="35" t="s">
        <v>4587</v>
      </c>
      <c r="H1381" s="172">
        <v>41547</v>
      </c>
      <c r="I1381" s="133">
        <v>337559</v>
      </c>
      <c r="J1381" s="43">
        <v>41547</v>
      </c>
      <c r="K1381" s="42" t="s">
        <v>2659</v>
      </c>
    </row>
    <row r="1382" spans="2:243" s="40" customFormat="1" ht="63" x14ac:dyDescent="0.25">
      <c r="B1382" s="178"/>
      <c r="C1382" s="34">
        <v>159</v>
      </c>
      <c r="D1382" s="46" t="s">
        <v>3124</v>
      </c>
      <c r="E1382" s="41" t="s">
        <v>9</v>
      </c>
      <c r="F1382" s="47" t="s">
        <v>519</v>
      </c>
      <c r="G1382" s="48" t="s">
        <v>520</v>
      </c>
      <c r="H1382" s="49">
        <v>40967</v>
      </c>
      <c r="I1382" s="142">
        <v>477400</v>
      </c>
      <c r="J1382" s="50">
        <v>41547</v>
      </c>
      <c r="K1382" s="42" t="s">
        <v>2660</v>
      </c>
    </row>
    <row r="1383" spans="2:243" s="40" customFormat="1" ht="47.25" x14ac:dyDescent="0.25">
      <c r="B1383" s="178"/>
      <c r="C1383" s="34">
        <v>160</v>
      </c>
      <c r="D1383" s="35" t="s">
        <v>3073</v>
      </c>
      <c r="E1383" s="41" t="s">
        <v>480</v>
      </c>
      <c r="F1383" s="35" t="s">
        <v>1762</v>
      </c>
      <c r="G1383" s="168" t="s">
        <v>4581</v>
      </c>
      <c r="H1383" s="52">
        <v>41545</v>
      </c>
      <c r="I1383" s="133">
        <v>71068</v>
      </c>
      <c r="J1383" s="43">
        <v>41547</v>
      </c>
      <c r="K1383" s="42" t="s">
        <v>2661</v>
      </c>
    </row>
    <row r="1384" spans="2:243" s="40" customFormat="1" ht="47.25" x14ac:dyDescent="0.25">
      <c r="B1384" s="178"/>
      <c r="C1384" s="34">
        <v>161</v>
      </c>
      <c r="D1384" s="35" t="s">
        <v>3019</v>
      </c>
      <c r="E1384" s="35" t="s">
        <v>1243</v>
      </c>
      <c r="F1384" s="35" t="s">
        <v>1231</v>
      </c>
      <c r="G1384" s="35" t="s">
        <v>4564</v>
      </c>
      <c r="H1384" s="43">
        <v>41547</v>
      </c>
      <c r="I1384" s="133">
        <v>3515</v>
      </c>
      <c r="J1384" s="43">
        <v>41547</v>
      </c>
      <c r="K1384" s="42" t="s">
        <v>2662</v>
      </c>
    </row>
    <row r="1385" spans="2:243" s="40" customFormat="1" ht="47.25" x14ac:dyDescent="0.25">
      <c r="B1385" s="178"/>
      <c r="C1385" s="34">
        <v>162</v>
      </c>
      <c r="D1385" s="35" t="s">
        <v>3019</v>
      </c>
      <c r="E1385" s="35" t="s">
        <v>1243</v>
      </c>
      <c r="F1385" s="35" t="s">
        <v>1231</v>
      </c>
      <c r="G1385" s="35" t="s">
        <v>4565</v>
      </c>
      <c r="H1385" s="37">
        <v>41547</v>
      </c>
      <c r="I1385" s="133">
        <v>41441</v>
      </c>
      <c r="J1385" s="43">
        <v>41547</v>
      </c>
      <c r="K1385" s="42" t="s">
        <v>2663</v>
      </c>
    </row>
    <row r="1386" spans="2:243" s="40" customFormat="1" ht="47.25" x14ac:dyDescent="0.25">
      <c r="B1386" s="178"/>
      <c r="C1386" s="34">
        <v>163</v>
      </c>
      <c r="D1386" s="35" t="s">
        <v>3019</v>
      </c>
      <c r="E1386" s="35" t="s">
        <v>1243</v>
      </c>
      <c r="F1386" s="35" t="s">
        <v>1230</v>
      </c>
      <c r="G1386" s="35" t="s">
        <v>4566</v>
      </c>
      <c r="H1386" s="43">
        <v>41547</v>
      </c>
      <c r="I1386" s="133">
        <v>39002</v>
      </c>
      <c r="J1386" s="43">
        <v>41547</v>
      </c>
      <c r="K1386" s="42" t="s">
        <v>2664</v>
      </c>
    </row>
    <row r="1387" spans="2:243" s="40" customFormat="1" ht="78.75" x14ac:dyDescent="0.25">
      <c r="B1387" s="178"/>
      <c r="C1387" s="34">
        <v>164</v>
      </c>
      <c r="D1387" s="46" t="s">
        <v>2907</v>
      </c>
      <c r="E1387" s="41" t="s">
        <v>12</v>
      </c>
      <c r="F1387" s="47" t="s">
        <v>298</v>
      </c>
      <c r="G1387" s="48" t="s">
        <v>299</v>
      </c>
      <c r="H1387" s="49">
        <v>40954</v>
      </c>
      <c r="I1387" s="142">
        <v>593712</v>
      </c>
      <c r="J1387" s="50">
        <v>41548</v>
      </c>
      <c r="K1387" s="42" t="s">
        <v>2665</v>
      </c>
      <c r="IC1387" s="44"/>
      <c r="ID1387" s="44"/>
      <c r="IE1387" s="44"/>
      <c r="IF1387" s="44"/>
      <c r="IG1387" s="44"/>
      <c r="IH1387" s="44"/>
      <c r="II1387" s="44"/>
    </row>
    <row r="1388" spans="2:243" s="40" customFormat="1" ht="78.75" x14ac:dyDescent="0.25">
      <c r="B1388" s="178"/>
      <c r="C1388" s="34">
        <v>165</v>
      </c>
      <c r="D1388" s="46" t="s">
        <v>2861</v>
      </c>
      <c r="E1388" s="41" t="s">
        <v>9</v>
      </c>
      <c r="F1388" s="47" t="s">
        <v>215</v>
      </c>
      <c r="G1388" s="48" t="s">
        <v>216</v>
      </c>
      <c r="H1388" s="49">
        <v>40428</v>
      </c>
      <c r="I1388" s="142">
        <v>4000000</v>
      </c>
      <c r="J1388" s="50">
        <v>41548</v>
      </c>
      <c r="K1388" s="42" t="s">
        <v>2666</v>
      </c>
      <c r="IC1388" s="44"/>
      <c r="ID1388" s="44"/>
      <c r="IE1388" s="44"/>
      <c r="IF1388" s="44"/>
      <c r="IG1388" s="44"/>
      <c r="IH1388" s="44"/>
      <c r="II1388" s="44"/>
    </row>
    <row r="1389" spans="2:243" s="40" customFormat="1" ht="47.25" x14ac:dyDescent="0.25">
      <c r="B1389" s="178"/>
      <c r="C1389" s="34">
        <v>166</v>
      </c>
      <c r="D1389" s="46" t="s">
        <v>2969</v>
      </c>
      <c r="E1389" s="41" t="s">
        <v>678</v>
      </c>
      <c r="F1389" s="47" t="s">
        <v>679</v>
      </c>
      <c r="G1389" s="48" t="s">
        <v>680</v>
      </c>
      <c r="H1389" s="49">
        <v>41484</v>
      </c>
      <c r="I1389" s="142">
        <v>1429000</v>
      </c>
      <c r="J1389" s="50">
        <v>41554</v>
      </c>
      <c r="K1389" s="42" t="s">
        <v>2444</v>
      </c>
    </row>
    <row r="1390" spans="2:243" s="40" customFormat="1" ht="47.25" x14ac:dyDescent="0.25">
      <c r="B1390" s="178"/>
      <c r="C1390" s="34">
        <v>167</v>
      </c>
      <c r="D1390" s="56" t="s">
        <v>2865</v>
      </c>
      <c r="E1390" s="35" t="s">
        <v>1795</v>
      </c>
      <c r="F1390" s="35" t="s">
        <v>1849</v>
      </c>
      <c r="G1390" s="55" t="s">
        <v>4543</v>
      </c>
      <c r="H1390" s="154">
        <v>41559</v>
      </c>
      <c r="I1390" s="133">
        <v>300000</v>
      </c>
      <c r="J1390" s="96">
        <v>41559</v>
      </c>
      <c r="K1390" s="42" t="s">
        <v>2024</v>
      </c>
    </row>
    <row r="1391" spans="2:243" s="40" customFormat="1" ht="78.75" x14ac:dyDescent="0.25">
      <c r="B1391" s="178"/>
      <c r="C1391" s="34">
        <v>168</v>
      </c>
      <c r="D1391" s="46" t="s">
        <v>3126</v>
      </c>
      <c r="E1391" s="41" t="s">
        <v>12</v>
      </c>
      <c r="F1391" s="47" t="s">
        <v>373</v>
      </c>
      <c r="G1391" s="48" t="s">
        <v>374</v>
      </c>
      <c r="H1391" s="49">
        <v>40995</v>
      </c>
      <c r="I1391" s="142">
        <v>190380</v>
      </c>
      <c r="J1391" s="50">
        <v>41562</v>
      </c>
      <c r="K1391" s="42" t="s">
        <v>2667</v>
      </c>
    </row>
    <row r="1392" spans="2:243" s="40" customFormat="1" ht="126" x14ac:dyDescent="0.25">
      <c r="B1392" s="178"/>
      <c r="C1392" s="34">
        <v>169</v>
      </c>
      <c r="D1392" s="46" t="s">
        <v>3051</v>
      </c>
      <c r="E1392" s="41" t="s">
        <v>348</v>
      </c>
      <c r="F1392" s="47" t="s">
        <v>376</v>
      </c>
      <c r="G1392" s="48" t="s">
        <v>377</v>
      </c>
      <c r="H1392" s="49">
        <v>40648</v>
      </c>
      <c r="I1392" s="142">
        <v>2961</v>
      </c>
      <c r="J1392" s="50">
        <v>41563</v>
      </c>
      <c r="K1392" s="42" t="s">
        <v>2668</v>
      </c>
    </row>
    <row r="1393" spans="2:243" s="40" customFormat="1" ht="63" x14ac:dyDescent="0.25">
      <c r="B1393" s="178"/>
      <c r="C1393" s="34">
        <v>170</v>
      </c>
      <c r="D1393" s="35" t="s">
        <v>2839</v>
      </c>
      <c r="E1393" s="45" t="s">
        <v>1291</v>
      </c>
      <c r="F1393" s="18" t="s">
        <v>1290</v>
      </c>
      <c r="G1393" s="62" t="s">
        <v>4261</v>
      </c>
      <c r="H1393" s="52">
        <v>39937</v>
      </c>
      <c r="I1393" s="133">
        <v>40000</v>
      </c>
      <c r="J1393" s="43">
        <v>41568</v>
      </c>
      <c r="K1393" s="42" t="s">
        <v>2669</v>
      </c>
      <c r="IC1393" s="44"/>
      <c r="ID1393" s="44"/>
      <c r="IE1393" s="44"/>
      <c r="IF1393" s="44"/>
      <c r="IG1393" s="44"/>
      <c r="IH1393" s="44"/>
      <c r="II1393" s="44"/>
    </row>
    <row r="1394" spans="2:243" s="40" customFormat="1" ht="78.75" x14ac:dyDescent="0.25">
      <c r="B1394" s="178"/>
      <c r="C1394" s="34">
        <v>171</v>
      </c>
      <c r="D1394" s="46" t="s">
        <v>2884</v>
      </c>
      <c r="E1394" s="41" t="s">
        <v>4</v>
      </c>
      <c r="F1394" s="47" t="s">
        <v>118</v>
      </c>
      <c r="G1394" s="48" t="s">
        <v>119</v>
      </c>
      <c r="H1394" s="49">
        <v>41536</v>
      </c>
      <c r="I1394" s="142">
        <v>600000</v>
      </c>
      <c r="J1394" s="50">
        <v>41569</v>
      </c>
      <c r="K1394" s="42" t="s">
        <v>1934</v>
      </c>
    </row>
    <row r="1395" spans="2:243" s="40" customFormat="1" ht="63" x14ac:dyDescent="0.25">
      <c r="B1395" s="178"/>
      <c r="C1395" s="34">
        <v>172</v>
      </c>
      <c r="D1395" s="35" t="s">
        <v>3099</v>
      </c>
      <c r="E1395" s="42" t="s">
        <v>4</v>
      </c>
      <c r="F1395" s="35" t="s">
        <v>1773</v>
      </c>
      <c r="G1395" s="151" t="s">
        <v>121</v>
      </c>
      <c r="H1395" s="152">
        <v>41534</v>
      </c>
      <c r="I1395" s="137">
        <v>1800000</v>
      </c>
      <c r="J1395" s="89">
        <v>41571</v>
      </c>
      <c r="K1395" s="42" t="s">
        <v>2670</v>
      </c>
    </row>
    <row r="1396" spans="2:243" s="40" customFormat="1" ht="78.75" x14ac:dyDescent="0.25">
      <c r="B1396" s="178"/>
      <c r="C1396" s="34">
        <v>173</v>
      </c>
      <c r="D1396" s="46" t="s">
        <v>2833</v>
      </c>
      <c r="E1396" s="41" t="s">
        <v>358</v>
      </c>
      <c r="F1396" s="47" t="s">
        <v>403</v>
      </c>
      <c r="G1396" s="48" t="s">
        <v>404</v>
      </c>
      <c r="H1396" s="99"/>
      <c r="I1396" s="142">
        <v>11000</v>
      </c>
      <c r="J1396" s="50">
        <v>41571</v>
      </c>
      <c r="K1396" s="42" t="s">
        <v>2671</v>
      </c>
    </row>
    <row r="1397" spans="2:243" s="40" customFormat="1" ht="63" x14ac:dyDescent="0.25">
      <c r="B1397" s="178"/>
      <c r="C1397" s="34">
        <v>174</v>
      </c>
      <c r="D1397" s="46" t="s">
        <v>2861</v>
      </c>
      <c r="E1397" s="41" t="s">
        <v>9</v>
      </c>
      <c r="F1397" s="47" t="s">
        <v>482</v>
      </c>
      <c r="G1397" s="48" t="s">
        <v>483</v>
      </c>
      <c r="H1397" s="49">
        <v>39163</v>
      </c>
      <c r="I1397" s="142">
        <v>2175000</v>
      </c>
      <c r="J1397" s="50">
        <v>41571</v>
      </c>
      <c r="K1397" s="42" t="s">
        <v>2672</v>
      </c>
      <c r="IC1397" s="44"/>
      <c r="ID1397" s="44"/>
      <c r="IE1397" s="44"/>
      <c r="IF1397" s="44"/>
      <c r="IG1397" s="44"/>
      <c r="IH1397" s="44"/>
      <c r="II1397" s="44"/>
    </row>
    <row r="1398" spans="2:243" s="40" customFormat="1" ht="63" x14ac:dyDescent="0.25">
      <c r="B1398" s="178"/>
      <c r="C1398" s="34">
        <v>175</v>
      </c>
      <c r="D1398" s="35" t="s">
        <v>2834</v>
      </c>
      <c r="E1398" s="41" t="s">
        <v>414</v>
      </c>
      <c r="F1398" s="35" t="s">
        <v>1850</v>
      </c>
      <c r="G1398" s="35" t="s">
        <v>4588</v>
      </c>
      <c r="H1398" s="43">
        <v>41572</v>
      </c>
      <c r="I1398" s="133">
        <v>141672</v>
      </c>
      <c r="J1398" s="43">
        <v>41572</v>
      </c>
      <c r="K1398" s="42" t="s">
        <v>2673</v>
      </c>
    </row>
    <row r="1399" spans="2:243" s="40" customFormat="1" ht="63" x14ac:dyDescent="0.25">
      <c r="B1399" s="178"/>
      <c r="C1399" s="34">
        <v>176</v>
      </c>
      <c r="D1399" s="35" t="s">
        <v>3018</v>
      </c>
      <c r="E1399" s="35" t="s">
        <v>1243</v>
      </c>
      <c r="F1399" s="35" t="s">
        <v>1851</v>
      </c>
      <c r="G1399" s="35" t="s">
        <v>4570</v>
      </c>
      <c r="H1399" s="43">
        <v>41572</v>
      </c>
      <c r="I1399" s="133">
        <v>36580</v>
      </c>
      <c r="J1399" s="43">
        <v>41572</v>
      </c>
      <c r="K1399" s="42" t="s">
        <v>2674</v>
      </c>
    </row>
    <row r="1400" spans="2:243" s="40" customFormat="1" ht="63" x14ac:dyDescent="0.25">
      <c r="B1400" s="178"/>
      <c r="C1400" s="34">
        <v>177</v>
      </c>
      <c r="D1400" s="35" t="s">
        <v>3017</v>
      </c>
      <c r="E1400" s="35" t="s">
        <v>1243</v>
      </c>
      <c r="F1400" s="35" t="s">
        <v>1229</v>
      </c>
      <c r="G1400" s="35" t="s">
        <v>4572</v>
      </c>
      <c r="H1400" s="43">
        <v>41572</v>
      </c>
      <c r="I1400" s="133">
        <v>2299</v>
      </c>
      <c r="J1400" s="43">
        <v>41572</v>
      </c>
      <c r="K1400" s="42" t="s">
        <v>2675</v>
      </c>
    </row>
    <row r="1401" spans="2:243" s="40" customFormat="1" ht="63" x14ac:dyDescent="0.25">
      <c r="B1401" s="178"/>
      <c r="C1401" s="34">
        <v>178</v>
      </c>
      <c r="D1401" s="35" t="s">
        <v>3016</v>
      </c>
      <c r="E1401" s="35" t="s">
        <v>1243</v>
      </c>
      <c r="F1401" s="35" t="s">
        <v>1234</v>
      </c>
      <c r="G1401" s="35" t="s">
        <v>4574</v>
      </c>
      <c r="H1401" s="43">
        <v>41572</v>
      </c>
      <c r="I1401" s="133">
        <v>18324</v>
      </c>
      <c r="J1401" s="43">
        <v>41572</v>
      </c>
      <c r="K1401" s="42" t="s">
        <v>2676</v>
      </c>
    </row>
    <row r="1402" spans="2:243" s="40" customFormat="1" ht="47.25" x14ac:dyDescent="0.25">
      <c r="B1402" s="178"/>
      <c r="C1402" s="34">
        <v>179</v>
      </c>
      <c r="D1402" s="35" t="s">
        <v>3019</v>
      </c>
      <c r="E1402" s="35" t="s">
        <v>1243</v>
      </c>
      <c r="F1402" s="35" t="s">
        <v>1231</v>
      </c>
      <c r="G1402" s="35" t="s">
        <v>4567</v>
      </c>
      <c r="H1402" s="43">
        <v>41572</v>
      </c>
      <c r="I1402" s="133">
        <v>25015</v>
      </c>
      <c r="J1402" s="43">
        <v>41572</v>
      </c>
      <c r="K1402" s="42" t="s">
        <v>2677</v>
      </c>
    </row>
    <row r="1403" spans="2:243" s="40" customFormat="1" ht="47.25" x14ac:dyDescent="0.25">
      <c r="B1403" s="178"/>
      <c r="C1403" s="34">
        <v>180</v>
      </c>
      <c r="D1403" s="35" t="s">
        <v>3019</v>
      </c>
      <c r="E1403" s="35" t="s">
        <v>1243</v>
      </c>
      <c r="F1403" s="35" t="s">
        <v>1230</v>
      </c>
      <c r="G1403" s="35" t="s">
        <v>4568</v>
      </c>
      <c r="H1403" s="43">
        <v>41572</v>
      </c>
      <c r="I1403" s="133">
        <v>46841</v>
      </c>
      <c r="J1403" s="43">
        <v>41572</v>
      </c>
      <c r="K1403" s="42" t="s">
        <v>2678</v>
      </c>
    </row>
    <row r="1404" spans="2:243" s="40" customFormat="1" ht="157.5" x14ac:dyDescent="0.25">
      <c r="B1404" s="178"/>
      <c r="C1404" s="34">
        <v>181</v>
      </c>
      <c r="D1404" s="55" t="s">
        <v>3041</v>
      </c>
      <c r="E1404" s="41" t="s">
        <v>174</v>
      </c>
      <c r="F1404" s="35" t="s">
        <v>1816</v>
      </c>
      <c r="G1404" s="62" t="s">
        <v>448</v>
      </c>
      <c r="H1404" s="52">
        <v>41554</v>
      </c>
      <c r="I1404" s="133">
        <v>125000</v>
      </c>
      <c r="J1404" s="43">
        <v>41575</v>
      </c>
      <c r="K1404" s="42" t="s">
        <v>2679</v>
      </c>
    </row>
    <row r="1405" spans="2:243" s="40" customFormat="1" ht="94.5" x14ac:dyDescent="0.25">
      <c r="B1405" s="178"/>
      <c r="C1405" s="34">
        <v>182</v>
      </c>
      <c r="D1405" s="46" t="s">
        <v>3036</v>
      </c>
      <c r="E1405" s="41" t="s">
        <v>174</v>
      </c>
      <c r="F1405" s="47" t="s">
        <v>442</v>
      </c>
      <c r="G1405" s="48" t="s">
        <v>444</v>
      </c>
      <c r="H1405" s="49">
        <v>41199</v>
      </c>
      <c r="I1405" s="142">
        <v>125000</v>
      </c>
      <c r="J1405" s="50">
        <v>41575</v>
      </c>
      <c r="K1405" s="42" t="s">
        <v>2679</v>
      </c>
      <c r="IC1405" s="44"/>
      <c r="ID1405" s="44"/>
      <c r="IE1405" s="44"/>
      <c r="IF1405" s="44"/>
      <c r="IG1405" s="44"/>
      <c r="IH1405" s="44"/>
      <c r="II1405" s="44"/>
    </row>
    <row r="1406" spans="2:243" s="40" customFormat="1" ht="47.25" x14ac:dyDescent="0.25">
      <c r="B1406" s="178"/>
      <c r="C1406" s="34">
        <v>183</v>
      </c>
      <c r="D1406" s="46" t="s">
        <v>2861</v>
      </c>
      <c r="E1406" s="41" t="s">
        <v>9</v>
      </c>
      <c r="F1406" s="47" t="s">
        <v>201</v>
      </c>
      <c r="G1406" s="48" t="s">
        <v>202</v>
      </c>
      <c r="H1406" s="49">
        <v>41085</v>
      </c>
      <c r="I1406" s="142">
        <v>100000</v>
      </c>
      <c r="J1406" s="50">
        <v>41575</v>
      </c>
      <c r="K1406" s="42" t="s">
        <v>1911</v>
      </c>
    </row>
    <row r="1407" spans="2:243" s="40" customFormat="1" ht="47.25" x14ac:dyDescent="0.25">
      <c r="B1407" s="178"/>
      <c r="C1407" s="34">
        <v>184</v>
      </c>
      <c r="D1407" s="46" t="s">
        <v>2916</v>
      </c>
      <c r="E1407" s="41" t="s">
        <v>480</v>
      </c>
      <c r="F1407" s="47" t="s">
        <v>481</v>
      </c>
      <c r="G1407" s="151" t="s">
        <v>4583</v>
      </c>
      <c r="H1407" s="52">
        <v>41519</v>
      </c>
      <c r="I1407" s="142">
        <f>707868+61402.19</f>
        <v>769270.19</v>
      </c>
      <c r="J1407" s="50">
        <v>41578</v>
      </c>
      <c r="K1407" s="42" t="s">
        <v>2680</v>
      </c>
    </row>
    <row r="1408" spans="2:243" s="40" customFormat="1" ht="63" x14ac:dyDescent="0.25">
      <c r="B1408" s="178"/>
      <c r="C1408" s="34">
        <v>185</v>
      </c>
      <c r="D1408" s="46" t="s">
        <v>3033</v>
      </c>
      <c r="E1408" s="41" t="s">
        <v>12</v>
      </c>
      <c r="F1408" s="47" t="s">
        <v>737</v>
      </c>
      <c r="G1408" s="48" t="s">
        <v>738</v>
      </c>
      <c r="H1408" s="49">
        <v>40993</v>
      </c>
      <c r="I1408" s="142">
        <v>282634</v>
      </c>
      <c r="J1408" s="50">
        <v>41578</v>
      </c>
      <c r="K1408" s="42" t="s">
        <v>2681</v>
      </c>
    </row>
    <row r="1409" spans="2:243" s="40" customFormat="1" ht="47.25" x14ac:dyDescent="0.25">
      <c r="B1409" s="178"/>
      <c r="C1409" s="34">
        <v>186</v>
      </c>
      <c r="D1409" s="46" t="s">
        <v>2916</v>
      </c>
      <c r="E1409" s="41" t="s">
        <v>480</v>
      </c>
      <c r="F1409" s="47" t="s">
        <v>698</v>
      </c>
      <c r="G1409" s="48" t="s">
        <v>699</v>
      </c>
      <c r="H1409" s="49">
        <v>40785</v>
      </c>
      <c r="I1409" s="142">
        <v>73034</v>
      </c>
      <c r="J1409" s="50">
        <v>41578</v>
      </c>
      <c r="K1409" s="42" t="s">
        <v>2242</v>
      </c>
      <c r="IC1409" s="33"/>
      <c r="ID1409" s="33"/>
      <c r="IE1409" s="33"/>
      <c r="IF1409" s="33"/>
      <c r="IG1409" s="33"/>
      <c r="IH1409" s="33"/>
      <c r="II1409" s="33"/>
    </row>
    <row r="1410" spans="2:243" s="40" customFormat="1" ht="47.25" x14ac:dyDescent="0.25">
      <c r="B1410" s="178"/>
      <c r="C1410" s="34">
        <v>187</v>
      </c>
      <c r="D1410" s="46" t="s">
        <v>2919</v>
      </c>
      <c r="E1410" s="41" t="s">
        <v>12</v>
      </c>
      <c r="F1410" s="47" t="s">
        <v>314</v>
      </c>
      <c r="G1410" s="48" t="s">
        <v>315</v>
      </c>
      <c r="H1410" s="49">
        <v>41242</v>
      </c>
      <c r="I1410" s="142">
        <v>63000</v>
      </c>
      <c r="J1410" s="50">
        <v>41578</v>
      </c>
      <c r="K1410" s="42" t="s">
        <v>2682</v>
      </c>
    </row>
    <row r="1411" spans="2:243" s="40" customFormat="1" ht="63" x14ac:dyDescent="0.25">
      <c r="B1411" s="178"/>
      <c r="C1411" s="34">
        <v>188</v>
      </c>
      <c r="D1411" s="46" t="s">
        <v>3036</v>
      </c>
      <c r="E1411" s="41" t="s">
        <v>67</v>
      </c>
      <c r="F1411" s="47" t="s">
        <v>466</v>
      </c>
      <c r="G1411" s="48" t="s">
        <v>467</v>
      </c>
      <c r="H1411" s="49">
        <v>41488</v>
      </c>
      <c r="I1411" s="142">
        <v>720000</v>
      </c>
      <c r="J1411" s="50">
        <v>41578</v>
      </c>
      <c r="K1411" s="42" t="s">
        <v>2683</v>
      </c>
    </row>
    <row r="1412" spans="2:243" s="40" customFormat="1" ht="47.25" x14ac:dyDescent="0.25">
      <c r="B1412" s="178"/>
      <c r="C1412" s="34">
        <v>189</v>
      </c>
      <c r="D1412" s="46" t="s">
        <v>2916</v>
      </c>
      <c r="E1412" s="41" t="s">
        <v>389</v>
      </c>
      <c r="F1412" s="47" t="s">
        <v>474</v>
      </c>
      <c r="G1412" s="151" t="s">
        <v>4582</v>
      </c>
      <c r="H1412" s="52">
        <v>41081</v>
      </c>
      <c r="I1412" s="142">
        <v>100000</v>
      </c>
      <c r="J1412" s="50">
        <v>41578</v>
      </c>
      <c r="K1412" s="42" t="s">
        <v>1911</v>
      </c>
    </row>
    <row r="1413" spans="2:243" s="40" customFormat="1" ht="126" x14ac:dyDescent="0.25">
      <c r="B1413" s="178"/>
      <c r="C1413" s="34">
        <v>190</v>
      </c>
      <c r="D1413" s="18" t="s">
        <v>3147</v>
      </c>
      <c r="E1413" s="67" t="s">
        <v>1839</v>
      </c>
      <c r="F1413" s="55" t="s">
        <v>1838</v>
      </c>
      <c r="G1413" s="173" t="s">
        <v>4595</v>
      </c>
      <c r="H1413" s="52">
        <v>41582</v>
      </c>
      <c r="I1413" s="133">
        <f>315743</f>
        <v>315743</v>
      </c>
      <c r="J1413" s="43">
        <v>41582</v>
      </c>
      <c r="K1413" s="42" t="s">
        <v>2684</v>
      </c>
    </row>
    <row r="1414" spans="2:243" s="40" customFormat="1" ht="47.25" x14ac:dyDescent="0.25">
      <c r="B1414" s="178"/>
      <c r="C1414" s="34">
        <v>191</v>
      </c>
      <c r="D1414" s="46" t="s">
        <v>3057</v>
      </c>
      <c r="E1414" s="41" t="s">
        <v>12</v>
      </c>
      <c r="F1414" s="47" t="s">
        <v>275</v>
      </c>
      <c r="G1414" s="48" t="s">
        <v>276</v>
      </c>
      <c r="H1414" s="49">
        <v>40626</v>
      </c>
      <c r="I1414" s="142">
        <v>221112</v>
      </c>
      <c r="J1414" s="50">
        <v>41584</v>
      </c>
      <c r="K1414" s="42" t="s">
        <v>2685</v>
      </c>
    </row>
    <row r="1415" spans="2:243" s="40" customFormat="1" ht="47.25" x14ac:dyDescent="0.25">
      <c r="B1415" s="178"/>
      <c r="C1415" s="34">
        <v>192</v>
      </c>
      <c r="D1415" s="18" t="s">
        <v>2991</v>
      </c>
      <c r="E1415" s="41" t="s">
        <v>9</v>
      </c>
      <c r="F1415" s="18" t="s">
        <v>1827</v>
      </c>
      <c r="G1415" s="166" t="s">
        <v>366</v>
      </c>
      <c r="H1415" s="152">
        <v>41169</v>
      </c>
      <c r="I1415" s="138">
        <v>28350</v>
      </c>
      <c r="J1415" s="98">
        <v>41585</v>
      </c>
      <c r="K1415" s="42" t="s">
        <v>2686</v>
      </c>
    </row>
    <row r="1416" spans="2:243" s="40" customFormat="1" ht="126" x14ac:dyDescent="0.25">
      <c r="B1416" s="178"/>
      <c r="C1416" s="34">
        <v>193</v>
      </c>
      <c r="D1416" s="46" t="s">
        <v>3069</v>
      </c>
      <c r="E1416" s="41" t="s">
        <v>12</v>
      </c>
      <c r="F1416" s="47" t="s">
        <v>302</v>
      </c>
      <c r="G1416" s="48" t="s">
        <v>303</v>
      </c>
      <c r="H1416" s="49">
        <v>40987</v>
      </c>
      <c r="I1416" s="142">
        <v>519648</v>
      </c>
      <c r="J1416" s="50">
        <v>41586</v>
      </c>
      <c r="K1416" s="42" t="s">
        <v>2687</v>
      </c>
    </row>
    <row r="1417" spans="2:243" s="40" customFormat="1" ht="78.75" x14ac:dyDescent="0.25">
      <c r="B1417" s="178"/>
      <c r="C1417" s="34">
        <v>194</v>
      </c>
      <c r="D1417" s="46" t="s">
        <v>3066</v>
      </c>
      <c r="E1417" s="41" t="s">
        <v>12</v>
      </c>
      <c r="F1417" s="47" t="s">
        <v>287</v>
      </c>
      <c r="G1417" s="48" t="s">
        <v>288</v>
      </c>
      <c r="H1417" s="49">
        <v>40941</v>
      </c>
      <c r="I1417" s="142">
        <v>969535</v>
      </c>
      <c r="J1417" s="50">
        <v>41587</v>
      </c>
      <c r="K1417" s="42" t="s">
        <v>2688</v>
      </c>
    </row>
    <row r="1418" spans="2:243" s="40" customFormat="1" ht="47.25" x14ac:dyDescent="0.25">
      <c r="B1418" s="178"/>
      <c r="C1418" s="34">
        <v>195</v>
      </c>
      <c r="D1418" s="79" t="s">
        <v>4615</v>
      </c>
      <c r="E1418" s="41" t="s">
        <v>12</v>
      </c>
      <c r="F1418" s="18" t="s">
        <v>1823</v>
      </c>
      <c r="G1418" s="166" t="s">
        <v>124</v>
      </c>
      <c r="H1418" s="152">
        <v>41537</v>
      </c>
      <c r="I1418" s="133">
        <v>176364</v>
      </c>
      <c r="J1418" s="102">
        <v>41589</v>
      </c>
      <c r="K1418" s="42" t="s">
        <v>2689</v>
      </c>
      <c r="IC1418" s="44"/>
      <c r="ID1418" s="44"/>
      <c r="IE1418" s="44"/>
      <c r="IF1418" s="44"/>
      <c r="IG1418" s="44"/>
      <c r="IH1418" s="44"/>
      <c r="II1418" s="44"/>
    </row>
    <row r="1419" spans="2:243" s="40" customFormat="1" ht="63" x14ac:dyDescent="0.25">
      <c r="B1419" s="178"/>
      <c r="C1419" s="34">
        <v>196</v>
      </c>
      <c r="D1419" s="35" t="s">
        <v>2839</v>
      </c>
      <c r="E1419" s="45" t="s">
        <v>1291</v>
      </c>
      <c r="F1419" s="18" t="s">
        <v>1290</v>
      </c>
      <c r="G1419" s="62" t="s">
        <v>4261</v>
      </c>
      <c r="H1419" s="52">
        <v>39937</v>
      </c>
      <c r="I1419" s="133">
        <v>100000</v>
      </c>
      <c r="J1419" s="43">
        <v>41591</v>
      </c>
      <c r="K1419" s="42" t="s">
        <v>1911</v>
      </c>
      <c r="IC1419" s="44"/>
      <c r="ID1419" s="44"/>
      <c r="IE1419" s="44"/>
      <c r="IF1419" s="44"/>
      <c r="IG1419" s="44"/>
      <c r="IH1419" s="44"/>
      <c r="II1419" s="44"/>
    </row>
    <row r="1420" spans="2:243" s="40" customFormat="1" ht="47.25" x14ac:dyDescent="0.25">
      <c r="B1420" s="178"/>
      <c r="C1420" s="34">
        <v>197</v>
      </c>
      <c r="D1420" s="35" t="s">
        <v>3073</v>
      </c>
      <c r="E1420" s="41" t="s">
        <v>480</v>
      </c>
      <c r="F1420" s="35" t="s">
        <v>1766</v>
      </c>
      <c r="G1420" s="62" t="s">
        <v>4600</v>
      </c>
      <c r="H1420" s="52">
        <v>41639</v>
      </c>
      <c r="I1420" s="133">
        <v>73034</v>
      </c>
      <c r="J1420" s="43">
        <v>41591</v>
      </c>
      <c r="K1420" s="42" t="s">
        <v>2242</v>
      </c>
    </row>
    <row r="1421" spans="2:243" s="40" customFormat="1" ht="63" x14ac:dyDescent="0.25">
      <c r="B1421" s="178"/>
      <c r="C1421" s="34">
        <v>198</v>
      </c>
      <c r="D1421" s="46" t="s">
        <v>2986</v>
      </c>
      <c r="E1421" s="41" t="s">
        <v>364</v>
      </c>
      <c r="F1421" s="47" t="s">
        <v>656</v>
      </c>
      <c r="G1421" s="48" t="s">
        <v>657</v>
      </c>
      <c r="H1421" s="49">
        <v>41555</v>
      </c>
      <c r="I1421" s="142">
        <v>140000</v>
      </c>
      <c r="J1421" s="50">
        <v>41594</v>
      </c>
      <c r="K1421" s="42" t="s">
        <v>2690</v>
      </c>
    </row>
    <row r="1422" spans="2:243" s="40" customFormat="1" ht="110.25" x14ac:dyDescent="0.25">
      <c r="B1422" s="178"/>
      <c r="C1422" s="34">
        <v>199</v>
      </c>
      <c r="D1422" s="46" t="s">
        <v>2975</v>
      </c>
      <c r="E1422" s="41" t="s">
        <v>15</v>
      </c>
      <c r="F1422" s="47" t="s">
        <v>531</v>
      </c>
      <c r="G1422" s="48" t="s">
        <v>532</v>
      </c>
      <c r="H1422" s="49">
        <v>40387</v>
      </c>
      <c r="I1422" s="142">
        <v>138819</v>
      </c>
      <c r="J1422" s="50">
        <v>41596</v>
      </c>
      <c r="K1422" s="42" t="s">
        <v>2691</v>
      </c>
    </row>
    <row r="1423" spans="2:243" s="40" customFormat="1" ht="63" x14ac:dyDescent="0.25">
      <c r="B1423" s="178"/>
      <c r="C1423" s="34">
        <v>200</v>
      </c>
      <c r="D1423" s="62" t="s">
        <v>3061</v>
      </c>
      <c r="E1423" s="41" t="s">
        <v>389</v>
      </c>
      <c r="F1423" s="79" t="s">
        <v>1760</v>
      </c>
      <c r="G1423" s="62" t="s">
        <v>4399</v>
      </c>
      <c r="H1423" s="38">
        <v>41597</v>
      </c>
      <c r="I1423" s="138">
        <v>101124</v>
      </c>
      <c r="J1423" s="98">
        <v>41597</v>
      </c>
      <c r="K1423" s="42" t="s">
        <v>2692</v>
      </c>
    </row>
    <row r="1424" spans="2:243" s="40" customFormat="1" ht="47.25" x14ac:dyDescent="0.25">
      <c r="B1424" s="178"/>
      <c r="C1424" s="34">
        <v>201</v>
      </c>
      <c r="D1424" s="46" t="s">
        <v>2892</v>
      </c>
      <c r="E1424" s="41" t="s">
        <v>59</v>
      </c>
      <c r="F1424" s="47" t="s">
        <v>258</v>
      </c>
      <c r="G1424" s="48" t="s">
        <v>259</v>
      </c>
      <c r="H1424" s="49">
        <v>41488</v>
      </c>
      <c r="I1424" s="142">
        <v>50000</v>
      </c>
      <c r="J1424" s="50">
        <v>41597</v>
      </c>
      <c r="K1424" s="42" t="s">
        <v>1973</v>
      </c>
    </row>
    <row r="1425" spans="2:243" s="40" customFormat="1" ht="78.75" x14ac:dyDescent="0.25">
      <c r="B1425" s="178"/>
      <c r="C1425" s="34">
        <v>202</v>
      </c>
      <c r="D1425" s="46" t="s">
        <v>3127</v>
      </c>
      <c r="E1425" s="41" t="s">
        <v>648</v>
      </c>
      <c r="F1425" s="47" t="s">
        <v>649</v>
      </c>
      <c r="G1425" s="151" t="s">
        <v>4602</v>
      </c>
      <c r="H1425" s="38">
        <v>41597</v>
      </c>
      <c r="I1425" s="142">
        <v>8000</v>
      </c>
      <c r="J1425" s="50">
        <v>41597</v>
      </c>
      <c r="K1425" s="42" t="s">
        <v>2293</v>
      </c>
    </row>
    <row r="1426" spans="2:243" s="40" customFormat="1" ht="78.75" x14ac:dyDescent="0.25">
      <c r="B1426" s="178"/>
      <c r="C1426" s="34">
        <v>203</v>
      </c>
      <c r="D1426" s="46" t="s">
        <v>3128</v>
      </c>
      <c r="E1426" s="41" t="s">
        <v>648</v>
      </c>
      <c r="F1426" s="47" t="s">
        <v>650</v>
      </c>
      <c r="G1426" s="151" t="s">
        <v>4602</v>
      </c>
      <c r="H1426" s="38">
        <v>41597</v>
      </c>
      <c r="I1426" s="142">
        <v>8000</v>
      </c>
      <c r="J1426" s="50">
        <v>41597</v>
      </c>
      <c r="K1426" s="42" t="s">
        <v>2293</v>
      </c>
      <c r="IC1426" s="44"/>
      <c r="ID1426" s="44"/>
      <c r="IE1426" s="44"/>
      <c r="IF1426" s="44"/>
      <c r="IG1426" s="44"/>
      <c r="IH1426" s="44"/>
      <c r="II1426" s="44"/>
    </row>
    <row r="1427" spans="2:243" s="40" customFormat="1" ht="63" x14ac:dyDescent="0.25">
      <c r="B1427" s="178"/>
      <c r="C1427" s="34">
        <v>204</v>
      </c>
      <c r="D1427" s="46" t="s">
        <v>3129</v>
      </c>
      <c r="E1427" s="41" t="s">
        <v>648</v>
      </c>
      <c r="F1427" s="47" t="s">
        <v>651</v>
      </c>
      <c r="G1427" s="151" t="s">
        <v>4602</v>
      </c>
      <c r="H1427" s="38">
        <v>41597</v>
      </c>
      <c r="I1427" s="142">
        <v>8000</v>
      </c>
      <c r="J1427" s="50">
        <v>41597</v>
      </c>
      <c r="K1427" s="42" t="s">
        <v>2293</v>
      </c>
    </row>
    <row r="1428" spans="2:243" s="40" customFormat="1" ht="126" x14ac:dyDescent="0.25">
      <c r="B1428" s="178"/>
      <c r="C1428" s="34">
        <v>205</v>
      </c>
      <c r="D1428" s="46" t="s">
        <v>2924</v>
      </c>
      <c r="E1428" s="41" t="s">
        <v>12</v>
      </c>
      <c r="F1428" s="47" t="s">
        <v>285</v>
      </c>
      <c r="G1428" s="48" t="s">
        <v>286</v>
      </c>
      <c r="H1428" s="49">
        <v>40941</v>
      </c>
      <c r="I1428" s="142">
        <v>212750</v>
      </c>
      <c r="J1428" s="50">
        <v>41598</v>
      </c>
      <c r="K1428" s="42" t="s">
        <v>2693</v>
      </c>
    </row>
    <row r="1429" spans="2:243" s="40" customFormat="1" ht="94.5" x14ac:dyDescent="0.25">
      <c r="B1429" s="178"/>
      <c r="C1429" s="34">
        <v>206</v>
      </c>
      <c r="D1429" s="46" t="s">
        <v>2914</v>
      </c>
      <c r="E1429" s="41" t="s">
        <v>4</v>
      </c>
      <c r="F1429" s="47" t="s">
        <v>306</v>
      </c>
      <c r="G1429" s="48" t="s">
        <v>307</v>
      </c>
      <c r="H1429" s="49">
        <v>41057</v>
      </c>
      <c r="I1429" s="142">
        <v>400000</v>
      </c>
      <c r="J1429" s="50">
        <v>41599</v>
      </c>
      <c r="K1429" s="42" t="s">
        <v>1889</v>
      </c>
    </row>
    <row r="1430" spans="2:243" s="40" customFormat="1" ht="47.25" x14ac:dyDescent="0.25">
      <c r="B1430" s="178"/>
      <c r="C1430" s="34">
        <v>207</v>
      </c>
      <c r="D1430" s="35" t="s">
        <v>3011</v>
      </c>
      <c r="E1430" s="41" t="s">
        <v>364</v>
      </c>
      <c r="F1430" s="18" t="s">
        <v>1781</v>
      </c>
      <c r="G1430" s="62" t="s">
        <v>4604</v>
      </c>
      <c r="H1430" s="52">
        <v>41600</v>
      </c>
      <c r="I1430" s="136">
        <v>172500</v>
      </c>
      <c r="J1430" s="85">
        <v>41600</v>
      </c>
      <c r="K1430" s="42" t="s">
        <v>2694</v>
      </c>
    </row>
    <row r="1431" spans="2:243" s="40" customFormat="1" ht="63" x14ac:dyDescent="0.25">
      <c r="B1431" s="178"/>
      <c r="C1431" s="34">
        <v>208</v>
      </c>
      <c r="D1431" s="46" t="s">
        <v>3057</v>
      </c>
      <c r="E1431" s="41" t="s">
        <v>12</v>
      </c>
      <c r="F1431" s="47" t="s">
        <v>275</v>
      </c>
      <c r="G1431" s="48" t="s">
        <v>276</v>
      </c>
      <c r="H1431" s="49">
        <v>40626</v>
      </c>
      <c r="I1431" s="142">
        <v>179760</v>
      </c>
      <c r="J1431" s="50">
        <v>41600</v>
      </c>
      <c r="K1431" s="42" t="s">
        <v>2695</v>
      </c>
    </row>
    <row r="1432" spans="2:243" s="40" customFormat="1" ht="126" x14ac:dyDescent="0.25">
      <c r="B1432" s="178"/>
      <c r="C1432" s="34">
        <v>209</v>
      </c>
      <c r="D1432" s="46" t="s">
        <v>2920</v>
      </c>
      <c r="E1432" s="41" t="s">
        <v>409</v>
      </c>
      <c r="F1432" s="47" t="s">
        <v>410</v>
      </c>
      <c r="G1432" s="48" t="s">
        <v>411</v>
      </c>
      <c r="H1432" s="99"/>
      <c r="I1432" s="142">
        <v>13500</v>
      </c>
      <c r="J1432" s="50">
        <v>41601</v>
      </c>
      <c r="K1432" s="42" t="s">
        <v>2696</v>
      </c>
    </row>
    <row r="1433" spans="2:243" s="40" customFormat="1" ht="94.5" x14ac:dyDescent="0.25">
      <c r="B1433" s="178"/>
      <c r="C1433" s="34">
        <v>210</v>
      </c>
      <c r="D1433" s="46" t="s">
        <v>2907</v>
      </c>
      <c r="E1433" s="41" t="s">
        <v>12</v>
      </c>
      <c r="F1433" s="47" t="s">
        <v>189</v>
      </c>
      <c r="G1433" s="48" t="s">
        <v>190</v>
      </c>
      <c r="H1433" s="49">
        <v>41571</v>
      </c>
      <c r="I1433" s="142">
        <v>475880</v>
      </c>
      <c r="J1433" s="50">
        <v>41603</v>
      </c>
      <c r="K1433" s="42" t="s">
        <v>2697</v>
      </c>
    </row>
    <row r="1434" spans="2:243" s="40" customFormat="1" ht="110.25" x14ac:dyDescent="0.25">
      <c r="B1434" s="178"/>
      <c r="C1434" s="34">
        <v>211</v>
      </c>
      <c r="D1434" s="46" t="s">
        <v>2907</v>
      </c>
      <c r="E1434" s="41" t="s">
        <v>12</v>
      </c>
      <c r="F1434" s="47" t="s">
        <v>187</v>
      </c>
      <c r="G1434" s="48" t="s">
        <v>188</v>
      </c>
      <c r="H1434" s="49">
        <v>41571</v>
      </c>
      <c r="I1434" s="142">
        <v>244590</v>
      </c>
      <c r="J1434" s="50">
        <v>41603</v>
      </c>
      <c r="K1434" s="42" t="s">
        <v>2341</v>
      </c>
    </row>
    <row r="1435" spans="2:243" s="40" customFormat="1" ht="204.75" x14ac:dyDescent="0.25">
      <c r="B1435" s="178"/>
      <c r="C1435" s="34">
        <v>212</v>
      </c>
      <c r="D1435" s="46" t="s">
        <v>2832</v>
      </c>
      <c r="E1435" s="41" t="s">
        <v>550</v>
      </c>
      <c r="F1435" s="47" t="s">
        <v>551</v>
      </c>
      <c r="G1435" s="48" t="s">
        <v>552</v>
      </c>
      <c r="H1435" s="49">
        <v>39925</v>
      </c>
      <c r="I1435" s="142">
        <v>27000</v>
      </c>
      <c r="J1435" s="50">
        <v>41604</v>
      </c>
      <c r="K1435" s="42" t="s">
        <v>2698</v>
      </c>
    </row>
    <row r="1436" spans="2:243" s="40" customFormat="1" ht="141.75" x14ac:dyDescent="0.25">
      <c r="B1436" s="178"/>
      <c r="C1436" s="34">
        <v>213</v>
      </c>
      <c r="D1436" s="46" t="s">
        <v>2833</v>
      </c>
      <c r="E1436" s="41" t="s">
        <v>550</v>
      </c>
      <c r="F1436" s="47" t="s">
        <v>553</v>
      </c>
      <c r="G1436" s="48" t="s">
        <v>554</v>
      </c>
      <c r="H1436" s="99"/>
      <c r="I1436" s="142">
        <v>55580</v>
      </c>
      <c r="J1436" s="50">
        <v>41604</v>
      </c>
      <c r="K1436" s="42" t="s">
        <v>2699</v>
      </c>
    </row>
    <row r="1437" spans="2:243" s="40" customFormat="1" ht="63" x14ac:dyDescent="0.25">
      <c r="B1437" s="178"/>
      <c r="C1437" s="34">
        <v>214</v>
      </c>
      <c r="D1437" s="46" t="s">
        <v>2912</v>
      </c>
      <c r="E1437" s="41" t="s">
        <v>12</v>
      </c>
      <c r="F1437" s="47" t="s">
        <v>181</v>
      </c>
      <c r="G1437" s="48" t="s">
        <v>182</v>
      </c>
      <c r="H1437" s="49">
        <v>41562</v>
      </c>
      <c r="I1437" s="142">
        <v>547186</v>
      </c>
      <c r="J1437" s="50">
        <v>41604</v>
      </c>
      <c r="K1437" s="42" t="s">
        <v>2286</v>
      </c>
    </row>
    <row r="1438" spans="2:243" s="40" customFormat="1" ht="220.5" x14ac:dyDescent="0.25">
      <c r="B1438" s="178"/>
      <c r="C1438" s="34">
        <v>215</v>
      </c>
      <c r="D1438" s="46" t="s">
        <v>2908</v>
      </c>
      <c r="E1438" s="41" t="s">
        <v>358</v>
      </c>
      <c r="F1438" s="47" t="s">
        <v>359</v>
      </c>
      <c r="G1438" s="48" t="s">
        <v>360</v>
      </c>
      <c r="H1438" s="49">
        <v>40449</v>
      </c>
      <c r="I1438" s="142">
        <v>168741</v>
      </c>
      <c r="J1438" s="50">
        <v>41604</v>
      </c>
      <c r="K1438" s="42" t="s">
        <v>2700</v>
      </c>
      <c r="IC1438" s="39"/>
      <c r="ID1438" s="39"/>
      <c r="IE1438" s="39"/>
      <c r="IF1438" s="39"/>
      <c r="IG1438" s="39"/>
      <c r="IH1438" s="39"/>
      <c r="II1438" s="39"/>
    </row>
    <row r="1439" spans="2:243" s="40" customFormat="1" ht="141.75" x14ac:dyDescent="0.25">
      <c r="B1439" s="178"/>
      <c r="C1439" s="34">
        <v>216</v>
      </c>
      <c r="D1439" s="55" t="s">
        <v>2831</v>
      </c>
      <c r="E1439" s="41" t="s">
        <v>555</v>
      </c>
      <c r="F1439" s="47" t="s">
        <v>556</v>
      </c>
      <c r="G1439" s="48" t="s">
        <v>557</v>
      </c>
      <c r="H1439" s="49">
        <v>40497</v>
      </c>
      <c r="I1439" s="142">
        <v>30000</v>
      </c>
      <c r="J1439" s="50">
        <v>41604</v>
      </c>
      <c r="K1439" s="42" t="s">
        <v>2516</v>
      </c>
      <c r="IC1439" s="33"/>
      <c r="ID1439" s="33"/>
      <c r="IE1439" s="33"/>
      <c r="IF1439" s="33"/>
      <c r="IG1439" s="33"/>
      <c r="IH1439" s="33"/>
      <c r="II1439" s="33"/>
    </row>
    <row r="1440" spans="2:243" s="40" customFormat="1" ht="63" x14ac:dyDescent="0.25">
      <c r="B1440" s="178"/>
      <c r="C1440" s="34">
        <v>217</v>
      </c>
      <c r="D1440" s="46" t="s">
        <v>2907</v>
      </c>
      <c r="E1440" s="41" t="s">
        <v>4</v>
      </c>
      <c r="F1440" s="47" t="s">
        <v>154</v>
      </c>
      <c r="G1440" s="48" t="s">
        <v>155</v>
      </c>
      <c r="H1440" s="49">
        <v>41584</v>
      </c>
      <c r="I1440" s="142">
        <v>350000</v>
      </c>
      <c r="J1440" s="50">
        <v>41604</v>
      </c>
      <c r="K1440" s="42" t="s">
        <v>2073</v>
      </c>
    </row>
    <row r="1441" spans="2:11" s="40" customFormat="1" ht="63" x14ac:dyDescent="0.25">
      <c r="B1441" s="178"/>
      <c r="C1441" s="34">
        <v>218</v>
      </c>
      <c r="D1441" s="35" t="s">
        <v>3016</v>
      </c>
      <c r="E1441" s="35" t="s">
        <v>1252</v>
      </c>
      <c r="F1441" s="35" t="s">
        <v>1848</v>
      </c>
      <c r="G1441" s="35" t="s">
        <v>4577</v>
      </c>
      <c r="H1441" s="37">
        <v>41605</v>
      </c>
      <c r="I1441" s="133">
        <v>13083</v>
      </c>
      <c r="J1441" s="43">
        <v>41605</v>
      </c>
      <c r="K1441" s="42" t="s">
        <v>2701</v>
      </c>
    </row>
    <row r="1442" spans="2:11" s="40" customFormat="1" ht="47.25" x14ac:dyDescent="0.25">
      <c r="B1442" s="178"/>
      <c r="C1442" s="34">
        <v>219</v>
      </c>
      <c r="D1442" s="35" t="s">
        <v>2834</v>
      </c>
      <c r="E1442" s="35" t="s">
        <v>1232</v>
      </c>
      <c r="F1442" s="35" t="s">
        <v>1852</v>
      </c>
      <c r="G1442" s="35" t="s">
        <v>4589</v>
      </c>
      <c r="H1442" s="43">
        <v>41605</v>
      </c>
      <c r="I1442" s="133">
        <v>44856</v>
      </c>
      <c r="J1442" s="43">
        <v>41605</v>
      </c>
      <c r="K1442" s="42" t="s">
        <v>2702</v>
      </c>
    </row>
    <row r="1443" spans="2:11" s="40" customFormat="1" ht="63" x14ac:dyDescent="0.25">
      <c r="B1443" s="178"/>
      <c r="C1443" s="34">
        <v>220</v>
      </c>
      <c r="D1443" s="35" t="s">
        <v>3016</v>
      </c>
      <c r="E1443" s="35" t="s">
        <v>1252</v>
      </c>
      <c r="F1443" s="35" t="s">
        <v>1237</v>
      </c>
      <c r="G1443" s="35" t="s">
        <v>4576</v>
      </c>
      <c r="H1443" s="37">
        <v>41605</v>
      </c>
      <c r="I1443" s="133">
        <v>13083</v>
      </c>
      <c r="J1443" s="43">
        <v>41605</v>
      </c>
      <c r="K1443" s="42" t="s">
        <v>2701</v>
      </c>
    </row>
    <row r="1444" spans="2:11" s="40" customFormat="1" ht="63" x14ac:dyDescent="0.25">
      <c r="B1444" s="178"/>
      <c r="C1444" s="34">
        <v>221</v>
      </c>
      <c r="D1444" s="35" t="s">
        <v>3017</v>
      </c>
      <c r="E1444" s="35" t="s">
        <v>1239</v>
      </c>
      <c r="F1444" s="35" t="s">
        <v>1238</v>
      </c>
      <c r="G1444" s="35" t="s">
        <v>4605</v>
      </c>
      <c r="H1444" s="43">
        <v>41605</v>
      </c>
      <c r="I1444" s="133">
        <v>14018</v>
      </c>
      <c r="J1444" s="43">
        <v>41605</v>
      </c>
      <c r="K1444" s="42" t="s">
        <v>2703</v>
      </c>
    </row>
    <row r="1445" spans="2:11" s="40" customFormat="1" ht="47.25" x14ac:dyDescent="0.25">
      <c r="B1445" s="178"/>
      <c r="C1445" s="34">
        <v>222</v>
      </c>
      <c r="D1445" s="35" t="s">
        <v>2834</v>
      </c>
      <c r="E1445" s="35" t="s">
        <v>1240</v>
      </c>
      <c r="F1445" s="35" t="s">
        <v>1845</v>
      </c>
      <c r="G1445" s="35" t="s">
        <v>4590</v>
      </c>
      <c r="H1445" s="43">
        <v>41605</v>
      </c>
      <c r="I1445" s="133">
        <v>57126</v>
      </c>
      <c r="J1445" s="43">
        <v>41605</v>
      </c>
      <c r="K1445" s="42" t="s">
        <v>2704</v>
      </c>
    </row>
    <row r="1446" spans="2:11" s="40" customFormat="1" ht="78.75" x14ac:dyDescent="0.25">
      <c r="B1446" s="178"/>
      <c r="C1446" s="34">
        <v>223</v>
      </c>
      <c r="D1446" s="35" t="s">
        <v>2834</v>
      </c>
      <c r="E1446" s="35" t="s">
        <v>1240</v>
      </c>
      <c r="F1446" s="35" t="s">
        <v>1845</v>
      </c>
      <c r="G1446" s="35" t="s">
        <v>4591</v>
      </c>
      <c r="H1446" s="43">
        <v>41605</v>
      </c>
      <c r="I1446" s="133">
        <v>117771</v>
      </c>
      <c r="J1446" s="43">
        <v>41605</v>
      </c>
      <c r="K1446" s="42" t="s">
        <v>2705</v>
      </c>
    </row>
    <row r="1447" spans="2:11" s="40" customFormat="1" ht="47.25" x14ac:dyDescent="0.25">
      <c r="B1447" s="178"/>
      <c r="C1447" s="34">
        <v>224</v>
      </c>
      <c r="D1447" s="35" t="s">
        <v>3019</v>
      </c>
      <c r="E1447" s="35" t="s">
        <v>1243</v>
      </c>
      <c r="F1447" s="35" t="s">
        <v>1215</v>
      </c>
      <c r="G1447" s="174" t="s">
        <v>4569</v>
      </c>
      <c r="H1447" s="43">
        <v>41605</v>
      </c>
      <c r="I1447" s="133">
        <v>13444</v>
      </c>
      <c r="J1447" s="43">
        <v>41605</v>
      </c>
      <c r="K1447" s="42" t="s">
        <v>2706</v>
      </c>
    </row>
    <row r="1448" spans="2:11" s="40" customFormat="1" ht="63" x14ac:dyDescent="0.25">
      <c r="B1448" s="178"/>
      <c r="C1448" s="34">
        <v>225</v>
      </c>
      <c r="D1448" s="35" t="s">
        <v>3019</v>
      </c>
      <c r="E1448" s="35" t="s">
        <v>1243</v>
      </c>
      <c r="F1448" s="35" t="s">
        <v>1216</v>
      </c>
      <c r="G1448" s="35" t="s">
        <v>4371</v>
      </c>
      <c r="H1448" s="37">
        <v>41605</v>
      </c>
      <c r="I1448" s="133">
        <v>44176</v>
      </c>
      <c r="J1448" s="43">
        <v>41605</v>
      </c>
      <c r="K1448" s="42" t="s">
        <v>2707</v>
      </c>
    </row>
    <row r="1449" spans="2:11" s="40" customFormat="1" ht="126" x14ac:dyDescent="0.25">
      <c r="B1449" s="178"/>
      <c r="C1449" s="34">
        <v>226</v>
      </c>
      <c r="D1449" s="18" t="s">
        <v>3148</v>
      </c>
      <c r="E1449" s="67" t="s">
        <v>1884</v>
      </c>
      <c r="F1449" s="35" t="s">
        <v>1838</v>
      </c>
      <c r="G1449" s="62" t="s">
        <v>1261</v>
      </c>
      <c r="H1449" s="171">
        <v>41071</v>
      </c>
      <c r="I1449" s="133">
        <f>199662</f>
        <v>199662</v>
      </c>
      <c r="J1449" s="43">
        <v>41605</v>
      </c>
      <c r="K1449" s="42" t="s">
        <v>2708</v>
      </c>
    </row>
    <row r="1450" spans="2:11" s="40" customFormat="1" ht="94.5" x14ac:dyDescent="0.25">
      <c r="B1450" s="178"/>
      <c r="C1450" s="34">
        <v>227</v>
      </c>
      <c r="D1450" s="46" t="s">
        <v>2907</v>
      </c>
      <c r="E1450" s="41" t="s">
        <v>67</v>
      </c>
      <c r="F1450" s="47" t="s">
        <v>280</v>
      </c>
      <c r="G1450" s="48" t="s">
        <v>281</v>
      </c>
      <c r="H1450" s="49">
        <v>40714</v>
      </c>
      <c r="I1450" s="142">
        <v>343000</v>
      </c>
      <c r="J1450" s="50">
        <v>41606</v>
      </c>
      <c r="K1450" s="42" t="s">
        <v>2709</v>
      </c>
    </row>
    <row r="1451" spans="2:11" s="40" customFormat="1" ht="78.75" x14ac:dyDescent="0.25">
      <c r="B1451" s="178"/>
      <c r="C1451" s="34">
        <v>228</v>
      </c>
      <c r="D1451" s="46" t="s">
        <v>3033</v>
      </c>
      <c r="E1451" s="41" t="s">
        <v>4</v>
      </c>
      <c r="F1451" s="47" t="s">
        <v>229</v>
      </c>
      <c r="G1451" s="48" t="s">
        <v>230</v>
      </c>
      <c r="H1451" s="49">
        <v>41029</v>
      </c>
      <c r="I1451" s="142">
        <v>200000</v>
      </c>
      <c r="J1451" s="50">
        <v>41607</v>
      </c>
      <c r="K1451" s="42" t="s">
        <v>1892</v>
      </c>
    </row>
    <row r="1452" spans="2:11" s="40" customFormat="1" ht="126" x14ac:dyDescent="0.25">
      <c r="B1452" s="178"/>
      <c r="C1452" s="34">
        <v>229</v>
      </c>
      <c r="D1452" s="46" t="s">
        <v>3031</v>
      </c>
      <c r="E1452" s="41" t="s">
        <v>4</v>
      </c>
      <c r="F1452" s="47" t="s">
        <v>177</v>
      </c>
      <c r="G1452" s="48" t="s">
        <v>178</v>
      </c>
      <c r="H1452" s="49">
        <v>41577</v>
      </c>
      <c r="I1452" s="142">
        <v>600000</v>
      </c>
      <c r="J1452" s="50">
        <v>41607</v>
      </c>
      <c r="K1452" s="42" t="s">
        <v>1934</v>
      </c>
    </row>
    <row r="1453" spans="2:11" s="40" customFormat="1" ht="126" x14ac:dyDescent="0.25">
      <c r="B1453" s="178"/>
      <c r="C1453" s="34">
        <v>230</v>
      </c>
      <c r="D1453" s="18" t="s">
        <v>3031</v>
      </c>
      <c r="E1453" s="41" t="s">
        <v>9</v>
      </c>
      <c r="F1453" s="18" t="s">
        <v>1815</v>
      </c>
      <c r="G1453" s="166" t="s">
        <v>178</v>
      </c>
      <c r="H1453" s="152">
        <v>41577</v>
      </c>
      <c r="I1453" s="138">
        <v>600000</v>
      </c>
      <c r="J1453" s="103">
        <v>41607</v>
      </c>
      <c r="K1453" s="42" t="s">
        <v>1934</v>
      </c>
    </row>
    <row r="1454" spans="2:11" s="40" customFormat="1" ht="94.5" x14ac:dyDescent="0.25">
      <c r="B1454" s="178"/>
      <c r="C1454" s="34">
        <v>231</v>
      </c>
      <c r="D1454" s="46" t="s">
        <v>2919</v>
      </c>
      <c r="E1454" s="41" t="s">
        <v>392</v>
      </c>
      <c r="F1454" s="47" t="s">
        <v>486</v>
      </c>
      <c r="G1454" s="48" t="s">
        <v>487</v>
      </c>
      <c r="H1454" s="49">
        <v>41609</v>
      </c>
      <c r="I1454" s="142">
        <v>266904</v>
      </c>
      <c r="J1454" s="50">
        <v>41608</v>
      </c>
      <c r="K1454" s="42" t="s">
        <v>2710</v>
      </c>
    </row>
    <row r="1455" spans="2:11" s="40" customFormat="1" ht="110.25" x14ac:dyDescent="0.25">
      <c r="B1455" s="178"/>
      <c r="C1455" s="34">
        <v>232</v>
      </c>
      <c r="D1455" s="46" t="s">
        <v>2919</v>
      </c>
      <c r="E1455" s="41" t="s">
        <v>392</v>
      </c>
      <c r="F1455" s="47" t="s">
        <v>484</v>
      </c>
      <c r="G1455" s="48" t="s">
        <v>485</v>
      </c>
      <c r="H1455" s="49">
        <v>41609</v>
      </c>
      <c r="I1455" s="142">
        <v>312840</v>
      </c>
      <c r="J1455" s="50">
        <v>41608</v>
      </c>
      <c r="K1455" s="42" t="s">
        <v>2711</v>
      </c>
    </row>
    <row r="1456" spans="2:11" s="40" customFormat="1" ht="47.25" x14ac:dyDescent="0.25">
      <c r="B1456" s="178"/>
      <c r="C1456" s="34">
        <v>233</v>
      </c>
      <c r="D1456" s="46" t="s">
        <v>3100</v>
      </c>
      <c r="E1456" s="41" t="s">
        <v>59</v>
      </c>
      <c r="F1456" s="47" t="s">
        <v>241</v>
      </c>
      <c r="G1456" s="48" t="s">
        <v>242</v>
      </c>
      <c r="H1456" s="49">
        <v>41465</v>
      </c>
      <c r="I1456" s="142">
        <v>480000</v>
      </c>
      <c r="J1456" s="50">
        <v>41608</v>
      </c>
      <c r="K1456" s="42" t="s">
        <v>2197</v>
      </c>
    </row>
    <row r="1457" spans="2:243" s="40" customFormat="1" ht="63" x14ac:dyDescent="0.25">
      <c r="B1457" s="178"/>
      <c r="C1457" s="34">
        <v>234</v>
      </c>
      <c r="D1457" s="46" t="s">
        <v>2883</v>
      </c>
      <c r="E1457" s="41" t="s">
        <v>59</v>
      </c>
      <c r="F1457" s="47" t="s">
        <v>252</v>
      </c>
      <c r="G1457" s="48" t="s">
        <v>253</v>
      </c>
      <c r="H1457" s="49">
        <v>41465</v>
      </c>
      <c r="I1457" s="142">
        <v>1050000</v>
      </c>
      <c r="J1457" s="50">
        <v>41608</v>
      </c>
      <c r="K1457" s="42" t="s">
        <v>2712</v>
      </c>
    </row>
    <row r="1458" spans="2:243" s="40" customFormat="1" ht="78.75" x14ac:dyDescent="0.25">
      <c r="B1458" s="178"/>
      <c r="C1458" s="34">
        <v>235</v>
      </c>
      <c r="D1458" s="35" t="s">
        <v>3149</v>
      </c>
      <c r="E1458" s="42" t="s">
        <v>9</v>
      </c>
      <c r="F1458" s="35" t="s">
        <v>1840</v>
      </c>
      <c r="G1458" s="62" t="s">
        <v>4607</v>
      </c>
      <c r="H1458" s="171">
        <v>40450</v>
      </c>
      <c r="I1458" s="133">
        <f>586000</f>
        <v>586000</v>
      </c>
      <c r="J1458" s="43">
        <v>41610</v>
      </c>
      <c r="K1458" s="42" t="s">
        <v>2713</v>
      </c>
    </row>
    <row r="1459" spans="2:243" s="40" customFormat="1" ht="141.75" x14ac:dyDescent="0.25">
      <c r="B1459" s="178"/>
      <c r="C1459" s="34">
        <v>236</v>
      </c>
      <c r="D1459" s="35" t="s">
        <v>3101</v>
      </c>
      <c r="E1459" s="41" t="s">
        <v>631</v>
      </c>
      <c r="F1459" s="101" t="s">
        <v>1775</v>
      </c>
      <c r="G1459" s="62" t="s">
        <v>4554</v>
      </c>
      <c r="H1459" s="52">
        <v>41486</v>
      </c>
      <c r="I1459" s="137">
        <v>45667.6</v>
      </c>
      <c r="J1459" s="89">
        <v>41613</v>
      </c>
      <c r="K1459" s="42" t="s">
        <v>2714</v>
      </c>
      <c r="IC1459" s="44"/>
      <c r="ID1459" s="44"/>
      <c r="IE1459" s="44"/>
      <c r="IF1459" s="44"/>
      <c r="IG1459" s="44"/>
      <c r="IH1459" s="44"/>
      <c r="II1459" s="44"/>
    </row>
    <row r="1460" spans="2:243" s="40" customFormat="1" ht="63" x14ac:dyDescent="0.25">
      <c r="B1460" s="178"/>
      <c r="C1460" s="34">
        <v>237</v>
      </c>
      <c r="D1460" s="35" t="s">
        <v>2839</v>
      </c>
      <c r="E1460" s="45" t="s">
        <v>1291</v>
      </c>
      <c r="F1460" s="18" t="s">
        <v>1290</v>
      </c>
      <c r="G1460" s="62" t="s">
        <v>4261</v>
      </c>
      <c r="H1460" s="52">
        <v>39937</v>
      </c>
      <c r="I1460" s="133">
        <v>230000</v>
      </c>
      <c r="J1460" s="43">
        <v>41613</v>
      </c>
      <c r="K1460" s="42" t="s">
        <v>2715</v>
      </c>
      <c r="IC1460" s="44"/>
      <c r="ID1460" s="44"/>
      <c r="IE1460" s="44"/>
      <c r="IF1460" s="44"/>
      <c r="IG1460" s="44"/>
      <c r="IH1460" s="44"/>
      <c r="II1460" s="44"/>
    </row>
    <row r="1461" spans="2:243" s="40" customFormat="1" ht="94.5" x14ac:dyDescent="0.25">
      <c r="B1461" s="178"/>
      <c r="C1461" s="34">
        <v>238</v>
      </c>
      <c r="D1461" s="46" t="s">
        <v>2917</v>
      </c>
      <c r="E1461" s="35" t="s">
        <v>1243</v>
      </c>
      <c r="F1461" s="47" t="s">
        <v>472</v>
      </c>
      <c r="G1461" s="48" t="s">
        <v>473</v>
      </c>
      <c r="H1461" s="49">
        <v>40808</v>
      </c>
      <c r="I1461" s="142">
        <v>67446</v>
      </c>
      <c r="J1461" s="50">
        <v>41622</v>
      </c>
      <c r="K1461" s="42" t="s">
        <v>2716</v>
      </c>
    </row>
    <row r="1462" spans="2:243" s="40" customFormat="1" ht="47.25" x14ac:dyDescent="0.25">
      <c r="B1462" s="178"/>
      <c r="C1462" s="34">
        <v>239</v>
      </c>
      <c r="D1462" s="46" t="s">
        <v>2861</v>
      </c>
      <c r="E1462" s="41" t="s">
        <v>782</v>
      </c>
      <c r="F1462" s="47" t="s">
        <v>783</v>
      </c>
      <c r="G1462" s="151" t="s">
        <v>4608</v>
      </c>
      <c r="H1462" s="152">
        <v>41624</v>
      </c>
      <c r="I1462" s="142">
        <v>60000</v>
      </c>
      <c r="J1462" s="50">
        <v>41624</v>
      </c>
      <c r="K1462" s="42" t="s">
        <v>2279</v>
      </c>
    </row>
    <row r="1463" spans="2:243" s="40" customFormat="1" ht="63" x14ac:dyDescent="0.25">
      <c r="B1463" s="178"/>
      <c r="C1463" s="34">
        <v>240</v>
      </c>
      <c r="D1463" s="46" t="s">
        <v>3110</v>
      </c>
      <c r="E1463" s="41" t="s">
        <v>15</v>
      </c>
      <c r="F1463" s="47" t="s">
        <v>146</v>
      </c>
      <c r="G1463" s="48" t="s">
        <v>147</v>
      </c>
      <c r="H1463" s="49">
        <v>41240</v>
      </c>
      <c r="I1463" s="142">
        <v>771900</v>
      </c>
      <c r="J1463" s="50">
        <v>41624</v>
      </c>
      <c r="K1463" s="42" t="s">
        <v>2717</v>
      </c>
    </row>
    <row r="1464" spans="2:243" s="40" customFormat="1" ht="78.75" x14ac:dyDescent="0.25">
      <c r="B1464" s="178"/>
      <c r="C1464" s="34">
        <v>241</v>
      </c>
      <c r="D1464" s="46" t="s">
        <v>2861</v>
      </c>
      <c r="E1464" s="41" t="s">
        <v>67</v>
      </c>
      <c r="F1464" s="47" t="s">
        <v>209</v>
      </c>
      <c r="G1464" s="48" t="s">
        <v>210</v>
      </c>
      <c r="H1464" s="49">
        <v>40618</v>
      </c>
      <c r="I1464" s="142">
        <v>399000</v>
      </c>
      <c r="J1464" s="50">
        <v>41625</v>
      </c>
      <c r="K1464" s="42" t="s">
        <v>2718</v>
      </c>
    </row>
    <row r="1465" spans="2:243" s="40" customFormat="1" ht="94.5" x14ac:dyDescent="0.25">
      <c r="B1465" s="178"/>
      <c r="C1465" s="34">
        <v>242</v>
      </c>
      <c r="D1465" s="46" t="s">
        <v>3113</v>
      </c>
      <c r="E1465" s="41" t="s">
        <v>12</v>
      </c>
      <c r="F1465" s="47" t="s">
        <v>849</v>
      </c>
      <c r="G1465" s="48" t="s">
        <v>850</v>
      </c>
      <c r="H1465" s="49">
        <v>40961</v>
      </c>
      <c r="I1465" s="142">
        <v>279200</v>
      </c>
      <c r="J1465" s="50">
        <v>41625</v>
      </c>
      <c r="K1465" s="42" t="s">
        <v>2719</v>
      </c>
    </row>
    <row r="1466" spans="2:243" s="40" customFormat="1" ht="63" x14ac:dyDescent="0.25">
      <c r="B1466" s="178"/>
      <c r="C1466" s="34">
        <v>243</v>
      </c>
      <c r="D1466" s="46" t="s">
        <v>3036</v>
      </c>
      <c r="E1466" s="41" t="s">
        <v>627</v>
      </c>
      <c r="F1466" s="47" t="s">
        <v>628</v>
      </c>
      <c r="G1466" s="166" t="s">
        <v>4579</v>
      </c>
      <c r="H1466" s="152">
        <v>41316</v>
      </c>
      <c r="I1466" s="142">
        <v>45562</v>
      </c>
      <c r="J1466" s="50">
        <v>41625</v>
      </c>
      <c r="K1466" s="42" t="s">
        <v>2720</v>
      </c>
    </row>
    <row r="1467" spans="2:243" s="40" customFormat="1" ht="141.75" x14ac:dyDescent="0.25">
      <c r="B1467" s="178"/>
      <c r="C1467" s="34">
        <v>244</v>
      </c>
      <c r="D1467" s="67" t="s">
        <v>3101</v>
      </c>
      <c r="E1467" s="41" t="s">
        <v>631</v>
      </c>
      <c r="F1467" s="101" t="s">
        <v>1775</v>
      </c>
      <c r="G1467" s="62" t="s">
        <v>4555</v>
      </c>
      <c r="H1467" s="52">
        <v>41639</v>
      </c>
      <c r="I1467" s="137">
        <v>29794.5</v>
      </c>
      <c r="J1467" s="89">
        <v>41625</v>
      </c>
      <c r="K1467" s="42" t="s">
        <v>2721</v>
      </c>
    </row>
    <row r="1468" spans="2:243" s="40" customFormat="1" ht="94.5" x14ac:dyDescent="0.25">
      <c r="B1468" s="178"/>
      <c r="C1468" s="34">
        <v>245</v>
      </c>
      <c r="D1468" s="46" t="s">
        <v>2961</v>
      </c>
      <c r="E1468" s="41" t="s">
        <v>15</v>
      </c>
      <c r="F1468" s="47" t="s">
        <v>614</v>
      </c>
      <c r="G1468" s="48" t="s">
        <v>615</v>
      </c>
      <c r="H1468" s="49">
        <v>40693</v>
      </c>
      <c r="I1468" s="142">
        <v>212258</v>
      </c>
      <c r="J1468" s="50">
        <v>41626</v>
      </c>
      <c r="K1468" s="42" t="s">
        <v>2722</v>
      </c>
    </row>
    <row r="1469" spans="2:243" s="40" customFormat="1" ht="78.75" x14ac:dyDescent="0.25">
      <c r="B1469" s="178"/>
      <c r="C1469" s="34">
        <v>246</v>
      </c>
      <c r="D1469" s="46" t="s">
        <v>3059</v>
      </c>
      <c r="E1469" s="41" t="s">
        <v>12</v>
      </c>
      <c r="F1469" s="47" t="s">
        <v>282</v>
      </c>
      <c r="G1469" s="48" t="s">
        <v>283</v>
      </c>
      <c r="H1469" s="49">
        <v>40767</v>
      </c>
      <c r="I1469" s="142">
        <v>226280</v>
      </c>
      <c r="J1469" s="50">
        <v>41626</v>
      </c>
      <c r="K1469" s="42" t="s">
        <v>2723</v>
      </c>
    </row>
    <row r="1470" spans="2:243" s="40" customFormat="1" ht="63" x14ac:dyDescent="0.25">
      <c r="B1470" s="178"/>
      <c r="C1470" s="34">
        <v>247</v>
      </c>
      <c r="D1470" s="46" t="s">
        <v>2905</v>
      </c>
      <c r="E1470" s="41" t="s">
        <v>12</v>
      </c>
      <c r="F1470" s="47" t="s">
        <v>308</v>
      </c>
      <c r="G1470" s="48" t="s">
        <v>309</v>
      </c>
      <c r="H1470" s="49">
        <v>41075</v>
      </c>
      <c r="I1470" s="142">
        <v>344914</v>
      </c>
      <c r="J1470" s="50">
        <v>41626</v>
      </c>
      <c r="K1470" s="42" t="s">
        <v>2724</v>
      </c>
    </row>
    <row r="1471" spans="2:243" s="40" customFormat="1" ht="141.75" x14ac:dyDescent="0.25">
      <c r="B1471" s="178"/>
      <c r="C1471" s="34">
        <v>248</v>
      </c>
      <c r="D1471" s="55" t="s">
        <v>2831</v>
      </c>
      <c r="E1471" s="35" t="s">
        <v>1243</v>
      </c>
      <c r="F1471" s="47" t="s">
        <v>640</v>
      </c>
      <c r="G1471" s="48" t="s">
        <v>641</v>
      </c>
      <c r="H1471" s="49">
        <v>38978</v>
      </c>
      <c r="I1471" s="142">
        <v>157359</v>
      </c>
      <c r="J1471" s="50">
        <v>41627</v>
      </c>
      <c r="K1471" s="42" t="s">
        <v>2725</v>
      </c>
    </row>
    <row r="1472" spans="2:243" s="40" customFormat="1" ht="47.25" x14ac:dyDescent="0.25">
      <c r="B1472" s="178"/>
      <c r="C1472" s="34">
        <v>249</v>
      </c>
      <c r="D1472" s="46" t="s">
        <v>2916</v>
      </c>
      <c r="E1472" s="41" t="s">
        <v>480</v>
      </c>
      <c r="F1472" s="47" t="s">
        <v>698</v>
      </c>
      <c r="G1472" s="48" t="s">
        <v>699</v>
      </c>
      <c r="H1472" s="49">
        <v>40785</v>
      </c>
      <c r="I1472" s="142">
        <v>73034</v>
      </c>
      <c r="J1472" s="50">
        <v>41627</v>
      </c>
      <c r="K1472" s="42" t="s">
        <v>2242</v>
      </c>
      <c r="IC1472" s="33"/>
      <c r="ID1472" s="33"/>
      <c r="IE1472" s="33"/>
      <c r="IF1472" s="33"/>
      <c r="IG1472" s="33"/>
      <c r="IH1472" s="33"/>
      <c r="II1472" s="33"/>
    </row>
    <row r="1473" spans="2:11" s="40" customFormat="1" ht="47.25" x14ac:dyDescent="0.25">
      <c r="B1473" s="178"/>
      <c r="C1473" s="34">
        <v>250</v>
      </c>
      <c r="D1473" s="46" t="s">
        <v>2983</v>
      </c>
      <c r="E1473" s="41" t="s">
        <v>12</v>
      </c>
      <c r="F1473" s="47" t="s">
        <v>353</v>
      </c>
      <c r="G1473" s="48" t="s">
        <v>354</v>
      </c>
      <c r="H1473" s="49">
        <v>40999</v>
      </c>
      <c r="I1473" s="142">
        <v>1402670</v>
      </c>
      <c r="J1473" s="50">
        <v>41634</v>
      </c>
      <c r="K1473" s="42" t="s">
        <v>2726</v>
      </c>
    </row>
    <row r="1474" spans="2:11" s="40" customFormat="1" ht="63" x14ac:dyDescent="0.25">
      <c r="B1474" s="178"/>
      <c r="C1474" s="34">
        <v>251</v>
      </c>
      <c r="D1474" s="46" t="s">
        <v>2854</v>
      </c>
      <c r="E1474" s="41" t="s">
        <v>67</v>
      </c>
      <c r="F1474" s="47" t="s">
        <v>503</v>
      </c>
      <c r="G1474" s="48" t="s">
        <v>504</v>
      </c>
      <c r="H1474" s="49">
        <v>40718</v>
      </c>
      <c r="I1474" s="142">
        <v>399000</v>
      </c>
      <c r="J1474" s="50">
        <v>41634</v>
      </c>
      <c r="K1474" s="42" t="s">
        <v>2718</v>
      </c>
    </row>
    <row r="1475" spans="2:11" s="40" customFormat="1" ht="63" x14ac:dyDescent="0.25">
      <c r="B1475" s="178"/>
      <c r="C1475" s="34">
        <v>252</v>
      </c>
      <c r="D1475" s="46" t="s">
        <v>2976</v>
      </c>
      <c r="E1475" s="41" t="s">
        <v>50</v>
      </c>
      <c r="F1475" s="47" t="s">
        <v>1853</v>
      </c>
      <c r="G1475" s="48" t="s">
        <v>566</v>
      </c>
      <c r="H1475" s="49">
        <v>41631</v>
      </c>
      <c r="I1475" s="142">
        <v>40000</v>
      </c>
      <c r="J1475" s="50">
        <v>41635</v>
      </c>
      <c r="K1475" s="42" t="s">
        <v>2669</v>
      </c>
    </row>
    <row r="1476" spans="2:11" s="40" customFormat="1" ht="78.75" x14ac:dyDescent="0.25">
      <c r="B1476" s="178"/>
      <c r="C1476" s="34">
        <v>253</v>
      </c>
      <c r="D1476" s="46" t="s">
        <v>3114</v>
      </c>
      <c r="E1476" s="41" t="s">
        <v>50</v>
      </c>
      <c r="F1476" s="47" t="s">
        <v>798</v>
      </c>
      <c r="G1476" s="48" t="s">
        <v>498</v>
      </c>
      <c r="H1476" s="49">
        <v>41631</v>
      </c>
      <c r="I1476" s="142">
        <v>30000</v>
      </c>
      <c r="J1476" s="50">
        <v>41635</v>
      </c>
      <c r="K1476" s="42" t="s">
        <v>2516</v>
      </c>
    </row>
    <row r="1477" spans="2:11" s="40" customFormat="1" ht="63" x14ac:dyDescent="0.25">
      <c r="B1477" s="178"/>
      <c r="C1477" s="34">
        <v>254</v>
      </c>
      <c r="D1477" s="46" t="s">
        <v>2867</v>
      </c>
      <c r="E1477" s="41" t="s">
        <v>15</v>
      </c>
      <c r="F1477" s="47" t="s">
        <v>170</v>
      </c>
      <c r="G1477" s="48" t="s">
        <v>171</v>
      </c>
      <c r="H1477" s="49">
        <v>41096</v>
      </c>
      <c r="I1477" s="142">
        <v>483010</v>
      </c>
      <c r="J1477" s="50">
        <v>41635</v>
      </c>
      <c r="K1477" s="42" t="s">
        <v>2727</v>
      </c>
    </row>
    <row r="1478" spans="2:11" s="40" customFormat="1" ht="141.75" x14ac:dyDescent="0.25">
      <c r="B1478" s="178"/>
      <c r="C1478" s="34">
        <v>255</v>
      </c>
      <c r="D1478" s="46" t="s">
        <v>2940</v>
      </c>
      <c r="E1478" s="41" t="s">
        <v>419</v>
      </c>
      <c r="F1478" s="47" t="s">
        <v>420</v>
      </c>
      <c r="G1478" s="48" t="s">
        <v>421</v>
      </c>
      <c r="H1478" s="99"/>
      <c r="I1478" s="142">
        <v>12000</v>
      </c>
      <c r="J1478" s="50">
        <v>41636</v>
      </c>
      <c r="K1478" s="42" t="s">
        <v>2728</v>
      </c>
    </row>
    <row r="1479" spans="2:11" s="40" customFormat="1" ht="126" x14ac:dyDescent="0.25">
      <c r="B1479" s="178"/>
      <c r="C1479" s="34">
        <v>256</v>
      </c>
      <c r="D1479" s="46" t="s">
        <v>2919</v>
      </c>
      <c r="E1479" s="41" t="s">
        <v>392</v>
      </c>
      <c r="F1479" s="47" t="s">
        <v>488</v>
      </c>
      <c r="G1479" s="48" t="s">
        <v>489</v>
      </c>
      <c r="H1479" s="49">
        <v>41548</v>
      </c>
      <c r="I1479" s="142">
        <v>165000</v>
      </c>
      <c r="J1479" s="50">
        <v>41636</v>
      </c>
      <c r="K1479" s="42" t="s">
        <v>2729</v>
      </c>
    </row>
    <row r="1480" spans="2:11" s="40" customFormat="1" ht="47.25" x14ac:dyDescent="0.25">
      <c r="B1480" s="178"/>
      <c r="C1480" s="34">
        <v>257</v>
      </c>
      <c r="D1480" s="46" t="s">
        <v>2861</v>
      </c>
      <c r="E1480" s="41" t="s">
        <v>782</v>
      </c>
      <c r="F1480" s="47" t="s">
        <v>783</v>
      </c>
      <c r="G1480" s="151" t="s">
        <v>4609</v>
      </c>
      <c r="H1480" s="152">
        <v>41638</v>
      </c>
      <c r="I1480" s="142">
        <v>60000</v>
      </c>
      <c r="J1480" s="50">
        <v>41638</v>
      </c>
      <c r="K1480" s="42" t="s">
        <v>1947</v>
      </c>
    </row>
    <row r="1481" spans="2:11" s="40" customFormat="1" ht="78.75" x14ac:dyDescent="0.25">
      <c r="B1481" s="178"/>
      <c r="C1481" s="34">
        <v>258</v>
      </c>
      <c r="D1481" s="46" t="s">
        <v>2925</v>
      </c>
      <c r="E1481" s="41" t="s">
        <v>12</v>
      </c>
      <c r="F1481" s="47" t="s">
        <v>334</v>
      </c>
      <c r="G1481" s="48" t="s">
        <v>335</v>
      </c>
      <c r="H1481" s="49">
        <v>41571</v>
      </c>
      <c r="I1481" s="142">
        <v>908120</v>
      </c>
      <c r="J1481" s="50">
        <v>41639</v>
      </c>
      <c r="K1481" s="42" t="s">
        <v>2730</v>
      </c>
    </row>
    <row r="1482" spans="2:11" s="40" customFormat="1" ht="47.25" x14ac:dyDescent="0.25">
      <c r="B1482" s="178"/>
      <c r="C1482" s="34">
        <v>259</v>
      </c>
      <c r="D1482" s="46" t="s">
        <v>3056</v>
      </c>
      <c r="E1482" s="41" t="s">
        <v>389</v>
      </c>
      <c r="F1482" s="47" t="s">
        <v>494</v>
      </c>
      <c r="G1482" s="151" t="s">
        <v>4603</v>
      </c>
      <c r="H1482" s="52">
        <v>41530</v>
      </c>
      <c r="I1482" s="142">
        <v>16854</v>
      </c>
      <c r="J1482" s="50">
        <v>41639</v>
      </c>
      <c r="K1482" s="42" t="s">
        <v>2731</v>
      </c>
    </row>
    <row r="1483" spans="2:11" s="40" customFormat="1" ht="94.5" x14ac:dyDescent="0.25">
      <c r="B1483" s="178"/>
      <c r="C1483" s="34">
        <v>260</v>
      </c>
      <c r="D1483" s="35" t="s">
        <v>3042</v>
      </c>
      <c r="E1483" s="42" t="s">
        <v>1818</v>
      </c>
      <c r="F1483" s="101" t="s">
        <v>1819</v>
      </c>
      <c r="G1483" s="166" t="s">
        <v>93</v>
      </c>
      <c r="H1483" s="152">
        <v>41607</v>
      </c>
      <c r="I1483" s="133">
        <v>1466000</v>
      </c>
      <c r="J1483" s="43">
        <v>41639</v>
      </c>
      <c r="K1483" s="42" t="s">
        <v>2732</v>
      </c>
    </row>
    <row r="1484" spans="2:11" s="40" customFormat="1" ht="110.25" x14ac:dyDescent="0.25">
      <c r="B1484" s="178"/>
      <c r="C1484" s="34">
        <v>261</v>
      </c>
      <c r="D1484" s="46" t="s">
        <v>3038</v>
      </c>
      <c r="E1484" s="41" t="s">
        <v>12</v>
      </c>
      <c r="F1484" s="47" t="s">
        <v>540</v>
      </c>
      <c r="G1484" s="48" t="s">
        <v>541</v>
      </c>
      <c r="H1484" s="49">
        <v>40624</v>
      </c>
      <c r="I1484" s="142">
        <v>628876</v>
      </c>
      <c r="J1484" s="50">
        <v>41639</v>
      </c>
      <c r="K1484" s="42" t="s">
        <v>2733</v>
      </c>
    </row>
    <row r="1485" spans="2:11" s="40" customFormat="1" ht="63" x14ac:dyDescent="0.25">
      <c r="B1485" s="178"/>
      <c r="C1485" s="34">
        <v>262</v>
      </c>
      <c r="D1485" s="46" t="s">
        <v>3122</v>
      </c>
      <c r="E1485" s="41" t="s">
        <v>12</v>
      </c>
      <c r="F1485" s="47" t="s">
        <v>98</v>
      </c>
      <c r="G1485" s="48" t="s">
        <v>99</v>
      </c>
      <c r="H1485" s="49">
        <v>40969</v>
      </c>
      <c r="I1485" s="142">
        <v>288202</v>
      </c>
      <c r="J1485" s="50">
        <v>41639</v>
      </c>
      <c r="K1485" s="42" t="s">
        <v>2734</v>
      </c>
    </row>
    <row r="1486" spans="2:11" s="40" customFormat="1" ht="47.25" x14ac:dyDescent="0.25">
      <c r="B1486" s="178"/>
      <c r="C1486" s="34">
        <v>263</v>
      </c>
      <c r="D1486" s="46" t="s">
        <v>2916</v>
      </c>
      <c r="E1486" s="41" t="s">
        <v>389</v>
      </c>
      <c r="F1486" s="47" t="s">
        <v>474</v>
      </c>
      <c r="G1486" s="151" t="s">
        <v>4582</v>
      </c>
      <c r="H1486" s="52">
        <v>41081</v>
      </c>
      <c r="I1486" s="142">
        <v>100000</v>
      </c>
      <c r="J1486" s="50">
        <v>41639</v>
      </c>
      <c r="K1486" s="42" t="s">
        <v>1911</v>
      </c>
    </row>
    <row r="1487" spans="2:11" s="40" customFormat="1" ht="63" x14ac:dyDescent="0.25">
      <c r="B1487" s="178"/>
      <c r="C1487" s="34">
        <v>264</v>
      </c>
      <c r="D1487" s="35" t="s">
        <v>3017</v>
      </c>
      <c r="E1487" s="35" t="s">
        <v>1885</v>
      </c>
      <c r="F1487" s="35" t="s">
        <v>1843</v>
      </c>
      <c r="G1487" s="35" t="s">
        <v>4606</v>
      </c>
      <c r="H1487" s="43">
        <v>41640</v>
      </c>
      <c r="I1487" s="133">
        <v>64900</v>
      </c>
      <c r="J1487" s="43">
        <v>41640</v>
      </c>
      <c r="K1487" s="42" t="s">
        <v>2735</v>
      </c>
    </row>
    <row r="1488" spans="2:11" s="40" customFormat="1" ht="47.25" x14ac:dyDescent="0.25">
      <c r="B1488" s="178"/>
      <c r="C1488" s="34">
        <v>265</v>
      </c>
      <c r="D1488" s="62" t="s">
        <v>3061</v>
      </c>
      <c r="E1488" s="41" t="s">
        <v>389</v>
      </c>
      <c r="F1488" s="35" t="s">
        <v>1761</v>
      </c>
      <c r="G1488" s="62" t="s">
        <v>4399</v>
      </c>
      <c r="H1488" s="38">
        <v>41640</v>
      </c>
      <c r="I1488" s="138">
        <v>70786</v>
      </c>
      <c r="J1488" s="98">
        <v>41640</v>
      </c>
      <c r="K1488" s="42" t="s">
        <v>2736</v>
      </c>
    </row>
    <row r="1489" spans="2:243" s="40" customFormat="1" ht="47.25" x14ac:dyDescent="0.25">
      <c r="B1489" s="178"/>
      <c r="C1489" s="34">
        <v>266</v>
      </c>
      <c r="D1489" s="62" t="s">
        <v>3067</v>
      </c>
      <c r="E1489" s="41" t="s">
        <v>389</v>
      </c>
      <c r="F1489" s="35" t="s">
        <v>1761</v>
      </c>
      <c r="G1489" s="62" t="s">
        <v>4399</v>
      </c>
      <c r="H1489" s="38">
        <v>41640</v>
      </c>
      <c r="I1489" s="138">
        <v>70787</v>
      </c>
      <c r="J1489" s="98">
        <v>41640</v>
      </c>
      <c r="K1489" s="42" t="s">
        <v>2737</v>
      </c>
    </row>
    <row r="1490" spans="2:243" s="40" customFormat="1" ht="63" x14ac:dyDescent="0.25">
      <c r="B1490" s="178"/>
      <c r="C1490" s="34">
        <v>267</v>
      </c>
      <c r="D1490" s="35" t="s">
        <v>3018</v>
      </c>
      <c r="E1490" s="35" t="s">
        <v>1226</v>
      </c>
      <c r="F1490" s="35" t="s">
        <v>1225</v>
      </c>
      <c r="G1490" s="35" t="s">
        <v>4438</v>
      </c>
      <c r="H1490" s="37">
        <v>41640</v>
      </c>
      <c r="I1490" s="133">
        <v>35649</v>
      </c>
      <c r="J1490" s="43">
        <v>41640</v>
      </c>
      <c r="K1490" s="42" t="s">
        <v>2738</v>
      </c>
      <c r="IC1490" s="44"/>
      <c r="ID1490" s="44"/>
      <c r="IE1490" s="44"/>
      <c r="IF1490" s="44"/>
      <c r="IG1490" s="44"/>
      <c r="IH1490" s="44"/>
      <c r="II1490" s="44"/>
    </row>
    <row r="1491" spans="2:243" s="40" customFormat="1" ht="47.25" x14ac:dyDescent="0.25">
      <c r="B1491" s="178"/>
      <c r="C1491" s="34">
        <v>268</v>
      </c>
      <c r="D1491" s="46" t="s">
        <v>2965</v>
      </c>
      <c r="E1491" s="41" t="s">
        <v>15</v>
      </c>
      <c r="F1491" s="47" t="s">
        <v>110</v>
      </c>
      <c r="G1491" s="48" t="s">
        <v>111</v>
      </c>
      <c r="H1491" s="49">
        <v>41071</v>
      </c>
      <c r="I1491" s="142">
        <v>301403</v>
      </c>
      <c r="J1491" s="50">
        <v>41640</v>
      </c>
      <c r="K1491" s="42" t="s">
        <v>2739</v>
      </c>
    </row>
    <row r="1492" spans="2:243" s="40" customFormat="1" ht="47.25" x14ac:dyDescent="0.25">
      <c r="B1492" s="178"/>
      <c r="C1492" s="34">
        <v>269</v>
      </c>
      <c r="D1492" s="46" t="s">
        <v>3050</v>
      </c>
      <c r="E1492" s="41" t="s">
        <v>340</v>
      </c>
      <c r="F1492" s="47" t="s">
        <v>341</v>
      </c>
      <c r="G1492" s="48" t="s">
        <v>342</v>
      </c>
      <c r="H1492" s="49">
        <v>40926</v>
      </c>
      <c r="I1492" s="142">
        <v>650000</v>
      </c>
      <c r="J1492" s="50">
        <v>41641</v>
      </c>
      <c r="K1492" s="42" t="s">
        <v>2740</v>
      </c>
      <c r="IC1492" s="44"/>
      <c r="ID1492" s="44"/>
      <c r="IE1492" s="44"/>
      <c r="IF1492" s="44"/>
      <c r="IG1492" s="44"/>
      <c r="IH1492" s="44"/>
      <c r="II1492" s="44"/>
    </row>
    <row r="1493" spans="2:243" s="40" customFormat="1" ht="47.25" x14ac:dyDescent="0.25">
      <c r="B1493" s="178"/>
      <c r="C1493" s="34">
        <v>270</v>
      </c>
      <c r="D1493" s="56" t="s">
        <v>2865</v>
      </c>
      <c r="E1493" s="42" t="s">
        <v>1282</v>
      </c>
      <c r="F1493" s="35" t="s">
        <v>1802</v>
      </c>
      <c r="G1493" s="55" t="s">
        <v>4544</v>
      </c>
      <c r="H1493" s="154">
        <v>41654</v>
      </c>
      <c r="I1493" s="133">
        <v>10000</v>
      </c>
      <c r="J1493" s="43">
        <v>41645</v>
      </c>
      <c r="K1493" s="42" t="s">
        <v>1896</v>
      </c>
    </row>
    <row r="1494" spans="2:243" s="40" customFormat="1" ht="47.25" x14ac:dyDescent="0.25">
      <c r="B1494" s="178"/>
      <c r="C1494" s="34">
        <v>271</v>
      </c>
      <c r="D1494" s="35" t="s">
        <v>3014</v>
      </c>
      <c r="E1494" s="35" t="s">
        <v>1244</v>
      </c>
      <c r="F1494" s="35" t="s">
        <v>1842</v>
      </c>
      <c r="G1494" s="35" t="s">
        <v>4599</v>
      </c>
      <c r="H1494" s="43">
        <v>41646</v>
      </c>
      <c r="I1494" s="133">
        <v>101335</v>
      </c>
      <c r="J1494" s="43">
        <v>41646</v>
      </c>
      <c r="K1494" s="42" t="s">
        <v>2741</v>
      </c>
    </row>
    <row r="1495" spans="2:243" s="40" customFormat="1" ht="63" x14ac:dyDescent="0.25">
      <c r="B1495" s="178"/>
      <c r="C1495" s="34">
        <v>272</v>
      </c>
      <c r="D1495" s="35" t="s">
        <v>3017</v>
      </c>
      <c r="E1495" s="35" t="s">
        <v>1243</v>
      </c>
      <c r="F1495" s="35" t="s">
        <v>1229</v>
      </c>
      <c r="G1495" s="35" t="s">
        <v>4573</v>
      </c>
      <c r="H1495" s="43">
        <v>41646</v>
      </c>
      <c r="I1495" s="133">
        <v>32408</v>
      </c>
      <c r="J1495" s="43">
        <v>41646</v>
      </c>
      <c r="K1495" s="42" t="s">
        <v>2742</v>
      </c>
    </row>
    <row r="1496" spans="2:243" s="40" customFormat="1" ht="63" x14ac:dyDescent="0.25">
      <c r="B1496" s="178"/>
      <c r="C1496" s="34">
        <v>273</v>
      </c>
      <c r="D1496" s="35" t="s">
        <v>2839</v>
      </c>
      <c r="E1496" s="45" t="s">
        <v>1291</v>
      </c>
      <c r="F1496" s="18" t="s">
        <v>1290</v>
      </c>
      <c r="G1496" s="62" t="s">
        <v>4261</v>
      </c>
      <c r="H1496" s="52">
        <v>39937</v>
      </c>
      <c r="I1496" s="133">
        <v>375000</v>
      </c>
      <c r="J1496" s="43">
        <v>41646</v>
      </c>
      <c r="K1496" s="42" t="s">
        <v>2743</v>
      </c>
      <c r="IC1496" s="44"/>
      <c r="ID1496" s="44"/>
      <c r="IE1496" s="44"/>
      <c r="IF1496" s="44"/>
      <c r="IG1496" s="44"/>
      <c r="IH1496" s="44"/>
      <c r="II1496" s="44"/>
    </row>
    <row r="1497" spans="2:243" s="40" customFormat="1" ht="63" x14ac:dyDescent="0.25">
      <c r="B1497" s="178"/>
      <c r="C1497" s="34">
        <v>274</v>
      </c>
      <c r="D1497" s="35" t="s">
        <v>2834</v>
      </c>
      <c r="E1497" s="35" t="s">
        <v>1240</v>
      </c>
      <c r="F1497" s="35" t="s">
        <v>1845</v>
      </c>
      <c r="G1497" s="35" t="s">
        <v>4443</v>
      </c>
      <c r="H1497" s="43">
        <v>41646</v>
      </c>
      <c r="I1497" s="133">
        <v>105139</v>
      </c>
      <c r="J1497" s="43">
        <v>41646</v>
      </c>
      <c r="K1497" s="42" t="s">
        <v>2744</v>
      </c>
    </row>
    <row r="1498" spans="2:243" s="40" customFormat="1" ht="78.75" x14ac:dyDescent="0.25">
      <c r="B1498" s="178"/>
      <c r="C1498" s="34">
        <v>275</v>
      </c>
      <c r="D1498" s="46" t="s">
        <v>3102</v>
      </c>
      <c r="E1498" s="41" t="s">
        <v>50</v>
      </c>
      <c r="F1498" s="47" t="s">
        <v>497</v>
      </c>
      <c r="G1498" s="48" t="s">
        <v>498</v>
      </c>
      <c r="H1498" s="49">
        <v>41631</v>
      </c>
      <c r="I1498" s="142">
        <v>28000</v>
      </c>
      <c r="J1498" s="50">
        <v>41652</v>
      </c>
      <c r="K1498" s="42" t="s">
        <v>2572</v>
      </c>
    </row>
    <row r="1499" spans="2:243" s="40" customFormat="1" ht="63" x14ac:dyDescent="0.25">
      <c r="B1499" s="178"/>
      <c r="C1499" s="34">
        <v>276</v>
      </c>
      <c r="D1499" s="46" t="s">
        <v>3115</v>
      </c>
      <c r="E1499" s="41" t="s">
        <v>9</v>
      </c>
      <c r="F1499" s="47" t="s">
        <v>172</v>
      </c>
      <c r="G1499" s="48" t="s">
        <v>173</v>
      </c>
      <c r="H1499" s="49">
        <v>41116</v>
      </c>
      <c r="I1499" s="142">
        <v>400000</v>
      </c>
      <c r="J1499" s="50">
        <v>41654</v>
      </c>
      <c r="K1499" s="42" t="s">
        <v>1889</v>
      </c>
      <c r="IC1499" s="39"/>
      <c r="ID1499" s="39"/>
      <c r="IE1499" s="39"/>
      <c r="IF1499" s="39"/>
      <c r="IG1499" s="39"/>
      <c r="IH1499" s="39"/>
      <c r="II1499" s="39"/>
    </row>
    <row r="1500" spans="2:243" s="40" customFormat="1" ht="63" x14ac:dyDescent="0.25">
      <c r="B1500" s="178"/>
      <c r="C1500" s="34">
        <v>277</v>
      </c>
      <c r="D1500" s="46" t="s">
        <v>2883</v>
      </c>
      <c r="E1500" s="41" t="s">
        <v>729</v>
      </c>
      <c r="F1500" s="47" t="s">
        <v>730</v>
      </c>
      <c r="G1500" s="166" t="s">
        <v>4601</v>
      </c>
      <c r="H1500" s="52">
        <v>41629</v>
      </c>
      <c r="I1500" s="142">
        <v>129130</v>
      </c>
      <c r="J1500" s="50">
        <v>41655</v>
      </c>
      <c r="K1500" s="42" t="s">
        <v>2745</v>
      </c>
    </row>
    <row r="1501" spans="2:243" s="40" customFormat="1" ht="78.75" x14ac:dyDescent="0.25">
      <c r="B1501" s="178"/>
      <c r="C1501" s="34">
        <v>278</v>
      </c>
      <c r="D1501" s="46" t="s">
        <v>2919</v>
      </c>
      <c r="E1501" s="41" t="s">
        <v>392</v>
      </c>
      <c r="F1501" s="47" t="s">
        <v>407</v>
      </c>
      <c r="G1501" s="48" t="s">
        <v>408</v>
      </c>
      <c r="H1501" s="49">
        <v>41141</v>
      </c>
      <c r="I1501" s="142">
        <v>324300</v>
      </c>
      <c r="J1501" s="50">
        <v>41655</v>
      </c>
      <c r="K1501" s="42" t="s">
        <v>2746</v>
      </c>
    </row>
    <row r="1502" spans="2:243" s="40" customFormat="1" ht="94.5" x14ac:dyDescent="0.25">
      <c r="B1502" s="178"/>
      <c r="C1502" s="34">
        <v>279</v>
      </c>
      <c r="D1502" s="46" t="s">
        <v>2919</v>
      </c>
      <c r="E1502" s="41" t="s">
        <v>392</v>
      </c>
      <c r="F1502" s="47" t="s">
        <v>492</v>
      </c>
      <c r="G1502" s="48" t="s">
        <v>493</v>
      </c>
      <c r="H1502" s="49">
        <v>41548</v>
      </c>
      <c r="I1502" s="142">
        <v>177200</v>
      </c>
      <c r="J1502" s="50">
        <v>41655</v>
      </c>
      <c r="K1502" s="42" t="s">
        <v>2249</v>
      </c>
    </row>
    <row r="1503" spans="2:243" s="40" customFormat="1" ht="157.5" x14ac:dyDescent="0.25">
      <c r="B1503" s="178"/>
      <c r="C1503" s="34">
        <v>280</v>
      </c>
      <c r="D1503" s="46" t="s">
        <v>2911</v>
      </c>
      <c r="E1503" s="41" t="s">
        <v>4</v>
      </c>
      <c r="F1503" s="47" t="s">
        <v>156</v>
      </c>
      <c r="G1503" s="48" t="s">
        <v>157</v>
      </c>
      <c r="H1503" s="49">
        <v>41619</v>
      </c>
      <c r="I1503" s="142">
        <v>800000</v>
      </c>
      <c r="J1503" s="50">
        <v>41655</v>
      </c>
      <c r="K1503" s="42" t="s">
        <v>1928</v>
      </c>
      <c r="IC1503" s="44"/>
      <c r="ID1503" s="44"/>
      <c r="IE1503" s="44"/>
      <c r="IF1503" s="44"/>
      <c r="IG1503" s="44"/>
      <c r="IH1503" s="44"/>
      <c r="II1503" s="44"/>
    </row>
    <row r="1504" spans="2:243" s="40" customFormat="1" ht="78.75" x14ac:dyDescent="0.25">
      <c r="B1504" s="178"/>
      <c r="C1504" s="34">
        <v>281</v>
      </c>
      <c r="D1504" s="46" t="s">
        <v>3080</v>
      </c>
      <c r="E1504" s="41" t="s">
        <v>392</v>
      </c>
      <c r="F1504" s="47" t="s">
        <v>417</v>
      </c>
      <c r="G1504" s="48" t="s">
        <v>418</v>
      </c>
      <c r="H1504" s="49">
        <v>41258</v>
      </c>
      <c r="I1504" s="142">
        <v>151000</v>
      </c>
      <c r="J1504" s="50">
        <v>41655</v>
      </c>
      <c r="K1504" s="42" t="s">
        <v>2747</v>
      </c>
    </row>
    <row r="1505" spans="2:243" s="40" customFormat="1" ht="63" x14ac:dyDescent="0.25">
      <c r="B1505" s="178"/>
      <c r="C1505" s="34">
        <v>282</v>
      </c>
      <c r="D1505" s="46" t="s">
        <v>3055</v>
      </c>
      <c r="E1505" s="41" t="s">
        <v>249</v>
      </c>
      <c r="F1505" s="47" t="s">
        <v>250</v>
      </c>
      <c r="G1505" s="48" t="s">
        <v>251</v>
      </c>
      <c r="H1505" s="49">
        <v>39696</v>
      </c>
      <c r="I1505" s="142">
        <v>66500</v>
      </c>
      <c r="J1505" s="50">
        <v>41655</v>
      </c>
      <c r="K1505" s="42" t="s">
        <v>2748</v>
      </c>
    </row>
    <row r="1506" spans="2:243" s="40" customFormat="1" ht="63" x14ac:dyDescent="0.25">
      <c r="B1506" s="178"/>
      <c r="C1506" s="34">
        <v>283</v>
      </c>
      <c r="D1506" s="46" t="s">
        <v>2919</v>
      </c>
      <c r="E1506" s="41" t="s">
        <v>392</v>
      </c>
      <c r="F1506" s="47" t="s">
        <v>490</v>
      </c>
      <c r="G1506" s="48" t="s">
        <v>491</v>
      </c>
      <c r="H1506" s="49">
        <v>41548</v>
      </c>
      <c r="I1506" s="142">
        <v>302400</v>
      </c>
      <c r="J1506" s="50">
        <v>41655</v>
      </c>
      <c r="K1506" s="42" t="s">
        <v>2749</v>
      </c>
    </row>
    <row r="1507" spans="2:243" s="40" customFormat="1" ht="47.25" x14ac:dyDescent="0.25">
      <c r="B1507" s="178"/>
      <c r="C1507" s="34">
        <v>284</v>
      </c>
      <c r="D1507" s="46" t="s">
        <v>2929</v>
      </c>
      <c r="E1507" s="41" t="s">
        <v>4</v>
      </c>
      <c r="F1507" s="47" t="s">
        <v>844</v>
      </c>
      <c r="G1507" s="48" t="s">
        <v>845</v>
      </c>
      <c r="H1507" s="49">
        <v>41639</v>
      </c>
      <c r="I1507" s="142">
        <v>64557</v>
      </c>
      <c r="J1507" s="50">
        <v>41655</v>
      </c>
      <c r="K1507" s="42" t="s">
        <v>2750</v>
      </c>
    </row>
    <row r="1508" spans="2:243" s="40" customFormat="1" ht="78.75" x14ac:dyDescent="0.25">
      <c r="B1508" s="178"/>
      <c r="C1508" s="34">
        <v>285</v>
      </c>
      <c r="D1508" s="46" t="s">
        <v>3126</v>
      </c>
      <c r="E1508" s="41" t="s">
        <v>12</v>
      </c>
      <c r="F1508" s="47" t="s">
        <v>373</v>
      </c>
      <c r="G1508" s="48" t="s">
        <v>374</v>
      </c>
      <c r="H1508" s="49">
        <v>40995</v>
      </c>
      <c r="I1508" s="142">
        <v>379388</v>
      </c>
      <c r="J1508" s="50">
        <v>41657</v>
      </c>
      <c r="K1508" s="42" t="s">
        <v>2751</v>
      </c>
    </row>
    <row r="1509" spans="2:243" s="40" customFormat="1" ht="126" x14ac:dyDescent="0.25">
      <c r="B1509" s="178"/>
      <c r="C1509" s="34">
        <v>286</v>
      </c>
      <c r="D1509" s="46" t="s">
        <v>2852</v>
      </c>
      <c r="E1509" s="41" t="s">
        <v>623</v>
      </c>
      <c r="F1509" s="47" t="s">
        <v>652</v>
      </c>
      <c r="G1509" s="151" t="s">
        <v>4295</v>
      </c>
      <c r="H1509" s="52">
        <v>41593</v>
      </c>
      <c r="I1509" s="142">
        <v>922476</v>
      </c>
      <c r="J1509" s="50">
        <v>41657</v>
      </c>
      <c r="K1509" s="42" t="s">
        <v>2752</v>
      </c>
      <c r="IC1509" s="44"/>
      <c r="ID1509" s="44"/>
      <c r="IE1509" s="44"/>
      <c r="IF1509" s="44"/>
      <c r="IG1509" s="44"/>
      <c r="IH1509" s="44"/>
      <c r="II1509" s="44"/>
    </row>
    <row r="1510" spans="2:243" s="40" customFormat="1" ht="47.25" x14ac:dyDescent="0.25">
      <c r="B1510" s="178"/>
      <c r="C1510" s="34">
        <v>287</v>
      </c>
      <c r="D1510" s="46" t="s">
        <v>2905</v>
      </c>
      <c r="E1510" s="41" t="s">
        <v>243</v>
      </c>
      <c r="F1510" s="47" t="s">
        <v>244</v>
      </c>
      <c r="G1510" s="48" t="s">
        <v>245</v>
      </c>
      <c r="H1510" s="49">
        <v>41641</v>
      </c>
      <c r="I1510" s="142">
        <v>50000</v>
      </c>
      <c r="J1510" s="50">
        <v>41660</v>
      </c>
      <c r="K1510" s="42" t="s">
        <v>1973</v>
      </c>
    </row>
    <row r="1511" spans="2:243" s="40" customFormat="1" ht="47.25" x14ac:dyDescent="0.25">
      <c r="B1511" s="178"/>
      <c r="C1511" s="34">
        <v>288</v>
      </c>
      <c r="D1511" s="46" t="s">
        <v>2916</v>
      </c>
      <c r="E1511" s="41" t="s">
        <v>480</v>
      </c>
      <c r="F1511" s="47" t="s">
        <v>481</v>
      </c>
      <c r="G1511" s="151" t="s">
        <v>4583</v>
      </c>
      <c r="H1511" s="52">
        <v>41519</v>
      </c>
      <c r="I1511" s="142">
        <v>337080</v>
      </c>
      <c r="J1511" s="50">
        <v>41666</v>
      </c>
      <c r="K1511" s="42" t="s">
        <v>2507</v>
      </c>
    </row>
    <row r="1512" spans="2:243" s="40" customFormat="1" ht="47.25" x14ac:dyDescent="0.25">
      <c r="B1512" s="178"/>
      <c r="C1512" s="34">
        <v>289</v>
      </c>
      <c r="D1512" s="35" t="s">
        <v>3076</v>
      </c>
      <c r="E1512" s="41" t="s">
        <v>480</v>
      </c>
      <c r="F1512" s="35" t="s">
        <v>1767</v>
      </c>
      <c r="G1512" s="62" t="s">
        <v>4556</v>
      </c>
      <c r="H1512" s="52">
        <v>41608</v>
      </c>
      <c r="I1512" s="133">
        <v>73034</v>
      </c>
      <c r="J1512" s="43">
        <v>41666</v>
      </c>
      <c r="K1512" s="42" t="s">
        <v>2242</v>
      </c>
    </row>
    <row r="1513" spans="2:243" s="40" customFormat="1" ht="47.25" x14ac:dyDescent="0.25">
      <c r="B1513" s="178"/>
      <c r="C1513" s="34">
        <v>290</v>
      </c>
      <c r="D1513" s="35" t="s">
        <v>3081</v>
      </c>
      <c r="E1513" s="41" t="s">
        <v>480</v>
      </c>
      <c r="F1513" s="35" t="s">
        <v>1767</v>
      </c>
      <c r="G1513" s="168" t="s">
        <v>4557</v>
      </c>
      <c r="H1513" s="52">
        <v>41670</v>
      </c>
      <c r="I1513" s="133">
        <v>73034</v>
      </c>
      <c r="J1513" s="43">
        <v>41666</v>
      </c>
      <c r="K1513" s="42" t="s">
        <v>2242</v>
      </c>
    </row>
    <row r="1514" spans="2:243" s="40" customFormat="1" ht="78.75" x14ac:dyDescent="0.25">
      <c r="B1514" s="178"/>
      <c r="C1514" s="34">
        <v>291</v>
      </c>
      <c r="D1514" s="46" t="s">
        <v>2977</v>
      </c>
      <c r="E1514" s="41" t="s">
        <v>50</v>
      </c>
      <c r="F1514" s="47" t="s">
        <v>51</v>
      </c>
      <c r="G1514" s="48" t="s">
        <v>52</v>
      </c>
      <c r="H1514" s="49">
        <v>41694</v>
      </c>
      <c r="I1514" s="142">
        <v>1000000</v>
      </c>
      <c r="J1514" s="50">
        <v>41669</v>
      </c>
      <c r="K1514" s="42" t="s">
        <v>1910</v>
      </c>
      <c r="IC1514" s="33"/>
      <c r="ID1514" s="33"/>
      <c r="IE1514" s="33"/>
      <c r="IF1514" s="33"/>
      <c r="IG1514" s="33"/>
      <c r="IH1514" s="33"/>
      <c r="II1514" s="33"/>
    </row>
    <row r="1515" spans="2:243" s="40" customFormat="1" ht="63" x14ac:dyDescent="0.25">
      <c r="B1515" s="178"/>
      <c r="C1515" s="34">
        <v>292</v>
      </c>
      <c r="D1515" s="35" t="s">
        <v>2839</v>
      </c>
      <c r="E1515" s="45" t="s">
        <v>1291</v>
      </c>
      <c r="F1515" s="18" t="s">
        <v>1290</v>
      </c>
      <c r="G1515" s="62" t="s">
        <v>4261</v>
      </c>
      <c r="H1515" s="52">
        <v>39937</v>
      </c>
      <c r="I1515" s="133">
        <v>650000</v>
      </c>
      <c r="J1515" s="43">
        <v>41674</v>
      </c>
      <c r="K1515" s="42" t="s">
        <v>2051</v>
      </c>
      <c r="IC1515" s="44"/>
      <c r="ID1515" s="44"/>
      <c r="IE1515" s="44"/>
      <c r="IF1515" s="44"/>
      <c r="IG1515" s="44"/>
      <c r="IH1515" s="44"/>
      <c r="II1515" s="44"/>
    </row>
    <row r="1516" spans="2:243" s="40" customFormat="1" ht="94.5" x14ac:dyDescent="0.25">
      <c r="B1516" s="178"/>
      <c r="C1516" s="34">
        <v>293</v>
      </c>
      <c r="D1516" s="46" t="s">
        <v>2888</v>
      </c>
      <c r="E1516" s="41" t="s">
        <v>9</v>
      </c>
      <c r="F1516" s="47" t="s">
        <v>217</v>
      </c>
      <c r="G1516" s="48" t="s">
        <v>507</v>
      </c>
      <c r="H1516" s="49">
        <v>40830</v>
      </c>
      <c r="I1516" s="142">
        <v>281800</v>
      </c>
      <c r="J1516" s="50">
        <v>41676</v>
      </c>
      <c r="K1516" s="42" t="s">
        <v>2753</v>
      </c>
    </row>
    <row r="1517" spans="2:243" s="40" customFormat="1" ht="63" x14ac:dyDescent="0.25">
      <c r="B1517" s="178"/>
      <c r="C1517" s="34">
        <v>294</v>
      </c>
      <c r="D1517" s="46" t="s">
        <v>2886</v>
      </c>
      <c r="E1517" s="41" t="s">
        <v>295</v>
      </c>
      <c r="F1517" s="47" t="s">
        <v>296</v>
      </c>
      <c r="G1517" s="48" t="s">
        <v>297</v>
      </c>
      <c r="H1517" s="49">
        <v>41494</v>
      </c>
      <c r="I1517" s="142">
        <v>1106640</v>
      </c>
      <c r="J1517" s="50">
        <v>41676</v>
      </c>
      <c r="K1517" s="42" t="s">
        <v>2754</v>
      </c>
    </row>
    <row r="1518" spans="2:243" s="40" customFormat="1" ht="141.75" x14ac:dyDescent="0.25">
      <c r="B1518" s="178"/>
      <c r="C1518" s="34">
        <v>295</v>
      </c>
      <c r="D1518" s="46" t="s">
        <v>3074</v>
      </c>
      <c r="E1518" s="35" t="s">
        <v>1243</v>
      </c>
      <c r="F1518" s="47" t="s">
        <v>654</v>
      </c>
      <c r="G1518" s="48" t="s">
        <v>655</v>
      </c>
      <c r="H1518" s="49">
        <v>38982</v>
      </c>
      <c r="I1518" s="142">
        <v>46498</v>
      </c>
      <c r="J1518" s="50">
        <v>41677</v>
      </c>
      <c r="K1518" s="42" t="s">
        <v>2755</v>
      </c>
    </row>
    <row r="1519" spans="2:243" s="40" customFormat="1" ht="78.75" x14ac:dyDescent="0.25">
      <c r="B1519" s="178"/>
      <c r="C1519" s="34">
        <v>296</v>
      </c>
      <c r="D1519" s="46" t="s">
        <v>2901</v>
      </c>
      <c r="E1519" s="41" t="s">
        <v>295</v>
      </c>
      <c r="F1519" s="47" t="s">
        <v>495</v>
      </c>
      <c r="G1519" s="48" t="s">
        <v>496</v>
      </c>
      <c r="H1519" s="49">
        <v>41166</v>
      </c>
      <c r="I1519" s="142">
        <v>207000</v>
      </c>
      <c r="J1519" s="50">
        <v>41678</v>
      </c>
      <c r="K1519" s="42" t="s">
        <v>2756</v>
      </c>
    </row>
    <row r="1520" spans="2:243" s="40" customFormat="1" ht="47.25" x14ac:dyDescent="0.25">
      <c r="B1520" s="178"/>
      <c r="C1520" s="34">
        <v>297</v>
      </c>
      <c r="D1520" s="46" t="s">
        <v>2895</v>
      </c>
      <c r="E1520" s="41" t="s">
        <v>67</v>
      </c>
      <c r="F1520" s="47" t="s">
        <v>753</v>
      </c>
      <c r="G1520" s="48" t="s">
        <v>754</v>
      </c>
      <c r="H1520" s="99"/>
      <c r="I1520" s="142">
        <v>44400</v>
      </c>
      <c r="J1520" s="50">
        <v>41681</v>
      </c>
      <c r="K1520" s="42" t="s">
        <v>2757</v>
      </c>
    </row>
    <row r="1521" spans="2:243" s="40" customFormat="1" ht="94.5" x14ac:dyDescent="0.25">
      <c r="B1521" s="178"/>
      <c r="C1521" s="34">
        <v>298</v>
      </c>
      <c r="D1521" s="46" t="s">
        <v>3038</v>
      </c>
      <c r="E1521" s="41" t="s">
        <v>174</v>
      </c>
      <c r="F1521" s="47" t="s">
        <v>462</v>
      </c>
      <c r="G1521" s="48" t="s">
        <v>463</v>
      </c>
      <c r="H1521" s="49">
        <v>41555</v>
      </c>
      <c r="I1521" s="142">
        <v>382000</v>
      </c>
      <c r="J1521" s="50">
        <v>41684</v>
      </c>
      <c r="K1521" s="42" t="s">
        <v>2758</v>
      </c>
    </row>
    <row r="1522" spans="2:243" s="40" customFormat="1" ht="157.5" x14ac:dyDescent="0.25">
      <c r="B1522" s="178"/>
      <c r="C1522" s="34">
        <v>299</v>
      </c>
      <c r="D1522" s="35" t="s">
        <v>3043</v>
      </c>
      <c r="E1522" s="41" t="s">
        <v>174</v>
      </c>
      <c r="F1522" s="18" t="s">
        <v>1817</v>
      </c>
      <c r="G1522" s="151" t="s">
        <v>448</v>
      </c>
      <c r="H1522" s="152">
        <v>41554</v>
      </c>
      <c r="I1522" s="133">
        <v>550000</v>
      </c>
      <c r="J1522" s="43">
        <v>41684</v>
      </c>
      <c r="K1522" s="42" t="s">
        <v>2020</v>
      </c>
    </row>
    <row r="1523" spans="2:243" s="40" customFormat="1" ht="63" x14ac:dyDescent="0.25">
      <c r="B1523" s="178"/>
      <c r="C1523" s="34">
        <v>300</v>
      </c>
      <c r="D1523" s="46" t="s">
        <v>2848</v>
      </c>
      <c r="E1523" s="41" t="s">
        <v>15</v>
      </c>
      <c r="F1523" s="47" t="s">
        <v>602</v>
      </c>
      <c r="G1523" s="48" t="s">
        <v>603</v>
      </c>
      <c r="H1523" s="49">
        <v>40693</v>
      </c>
      <c r="I1523" s="142">
        <v>202370</v>
      </c>
      <c r="J1523" s="50">
        <v>41684</v>
      </c>
      <c r="K1523" s="42" t="s">
        <v>2759</v>
      </c>
    </row>
    <row r="1524" spans="2:243" s="40" customFormat="1" ht="63" x14ac:dyDescent="0.25">
      <c r="B1524" s="178"/>
      <c r="C1524" s="34">
        <v>301</v>
      </c>
      <c r="D1524" s="35" t="s">
        <v>3016</v>
      </c>
      <c r="E1524" s="35" t="s">
        <v>1246</v>
      </c>
      <c r="F1524" s="35" t="s">
        <v>1854</v>
      </c>
      <c r="G1524" s="35" t="s">
        <v>4384</v>
      </c>
      <c r="H1524" s="43">
        <v>41687</v>
      </c>
      <c r="I1524" s="133">
        <v>24920</v>
      </c>
      <c r="J1524" s="43">
        <v>41687</v>
      </c>
      <c r="K1524" s="42" t="s">
        <v>2415</v>
      </c>
    </row>
    <row r="1525" spans="2:243" s="40" customFormat="1" ht="189" x14ac:dyDescent="0.25">
      <c r="B1525" s="178"/>
      <c r="C1525" s="34">
        <v>302</v>
      </c>
      <c r="D1525" s="46" t="s">
        <v>2917</v>
      </c>
      <c r="E1525" s="35" t="s">
        <v>1243</v>
      </c>
      <c r="F1525" s="47" t="s">
        <v>499</v>
      </c>
      <c r="G1525" s="48" t="s">
        <v>500</v>
      </c>
      <c r="H1525" s="49">
        <v>40302</v>
      </c>
      <c r="I1525" s="142">
        <v>75000</v>
      </c>
      <c r="J1525" s="50">
        <v>41688</v>
      </c>
      <c r="K1525" s="42" t="s">
        <v>1930</v>
      </c>
    </row>
    <row r="1526" spans="2:243" s="40" customFormat="1" ht="63" x14ac:dyDescent="0.25">
      <c r="B1526" s="178"/>
      <c r="C1526" s="34">
        <v>303</v>
      </c>
      <c r="D1526" s="46" t="s">
        <v>2854</v>
      </c>
      <c r="E1526" s="35" t="s">
        <v>1835</v>
      </c>
      <c r="F1526" s="47" t="s">
        <v>720</v>
      </c>
      <c r="G1526" s="48" t="s">
        <v>721</v>
      </c>
      <c r="H1526" s="49">
        <v>41444</v>
      </c>
      <c r="I1526" s="142">
        <v>104000</v>
      </c>
      <c r="J1526" s="50">
        <v>41689</v>
      </c>
      <c r="K1526" s="42" t="s">
        <v>1903</v>
      </c>
    </row>
    <row r="1527" spans="2:243" s="40" customFormat="1" ht="78.75" x14ac:dyDescent="0.25">
      <c r="B1527" s="178"/>
      <c r="C1527" s="34">
        <v>304</v>
      </c>
      <c r="D1527" s="46" t="s">
        <v>3033</v>
      </c>
      <c r="E1527" s="41" t="s">
        <v>4</v>
      </c>
      <c r="F1527" s="47" t="s">
        <v>229</v>
      </c>
      <c r="G1527" s="48" t="s">
        <v>230</v>
      </c>
      <c r="H1527" s="49">
        <v>41029</v>
      </c>
      <c r="I1527" s="142">
        <v>200000</v>
      </c>
      <c r="J1527" s="50">
        <v>41691</v>
      </c>
      <c r="K1527" s="42" t="s">
        <v>1892</v>
      </c>
    </row>
    <row r="1528" spans="2:243" s="40" customFormat="1" ht="204.75" x14ac:dyDescent="0.25">
      <c r="B1528" s="178"/>
      <c r="C1528" s="34">
        <v>305</v>
      </c>
      <c r="D1528" s="46" t="s">
        <v>2832</v>
      </c>
      <c r="E1528" s="41" t="s">
        <v>550</v>
      </c>
      <c r="F1528" s="47" t="s">
        <v>551</v>
      </c>
      <c r="G1528" s="48" t="s">
        <v>552</v>
      </c>
      <c r="H1528" s="49">
        <v>39925</v>
      </c>
      <c r="I1528" s="142">
        <v>45000</v>
      </c>
      <c r="J1528" s="50">
        <v>41695</v>
      </c>
      <c r="K1528" s="42" t="s">
        <v>2760</v>
      </c>
    </row>
    <row r="1529" spans="2:243" s="40" customFormat="1" ht="141.75" x14ac:dyDescent="0.25">
      <c r="B1529" s="178"/>
      <c r="C1529" s="34">
        <v>306</v>
      </c>
      <c r="D1529" s="46" t="s">
        <v>2833</v>
      </c>
      <c r="E1529" s="41" t="s">
        <v>550</v>
      </c>
      <c r="F1529" s="47" t="s">
        <v>553</v>
      </c>
      <c r="G1529" s="48" t="s">
        <v>554</v>
      </c>
      <c r="H1529" s="99"/>
      <c r="I1529" s="142">
        <v>150860</v>
      </c>
      <c r="J1529" s="50">
        <v>41695</v>
      </c>
      <c r="K1529" s="42" t="s">
        <v>2761</v>
      </c>
    </row>
    <row r="1530" spans="2:243" s="40" customFormat="1" ht="47.25" x14ac:dyDescent="0.25">
      <c r="B1530" s="178"/>
      <c r="C1530" s="34">
        <v>307</v>
      </c>
      <c r="D1530" s="46" t="s">
        <v>2892</v>
      </c>
      <c r="E1530" s="41" t="s">
        <v>50</v>
      </c>
      <c r="F1530" s="47" t="s">
        <v>562</v>
      </c>
      <c r="G1530" s="48" t="s">
        <v>563</v>
      </c>
      <c r="H1530" s="49">
        <v>41667</v>
      </c>
      <c r="I1530" s="142">
        <v>600000</v>
      </c>
      <c r="J1530" s="50">
        <v>41695</v>
      </c>
      <c r="K1530" s="42" t="s">
        <v>1934</v>
      </c>
    </row>
    <row r="1531" spans="2:243" s="40" customFormat="1" ht="126" x14ac:dyDescent="0.25">
      <c r="B1531" s="178"/>
      <c r="C1531" s="34">
        <v>308</v>
      </c>
      <c r="D1531" s="46" t="s">
        <v>3051</v>
      </c>
      <c r="E1531" s="41" t="s">
        <v>348</v>
      </c>
      <c r="F1531" s="47" t="s">
        <v>376</v>
      </c>
      <c r="G1531" s="48" t="s">
        <v>377</v>
      </c>
      <c r="H1531" s="49">
        <v>40648</v>
      </c>
      <c r="I1531" s="142">
        <v>2112</v>
      </c>
      <c r="J1531" s="50">
        <v>41697</v>
      </c>
      <c r="K1531" s="42" t="s">
        <v>2762</v>
      </c>
    </row>
    <row r="1532" spans="2:243" s="40" customFormat="1" ht="47.25" x14ac:dyDescent="0.25">
      <c r="B1532" s="178"/>
      <c r="C1532" s="34">
        <v>309</v>
      </c>
      <c r="D1532" s="46" t="s">
        <v>3008</v>
      </c>
      <c r="E1532" s="41" t="s">
        <v>773</v>
      </c>
      <c r="F1532" s="47" t="s">
        <v>774</v>
      </c>
      <c r="G1532" s="48" t="s">
        <v>775</v>
      </c>
      <c r="H1532" s="49">
        <v>41136</v>
      </c>
      <c r="I1532" s="142">
        <v>190000</v>
      </c>
      <c r="J1532" s="50">
        <v>41697</v>
      </c>
      <c r="K1532" s="42" t="s">
        <v>2763</v>
      </c>
      <c r="IC1532" s="44"/>
      <c r="ID1532" s="44"/>
      <c r="IE1532" s="44"/>
      <c r="IF1532" s="44"/>
      <c r="IG1532" s="44"/>
      <c r="IH1532" s="44"/>
      <c r="II1532" s="44"/>
    </row>
    <row r="1533" spans="2:243" s="40" customFormat="1" ht="189" x14ac:dyDescent="0.25">
      <c r="B1533" s="178"/>
      <c r="C1533" s="34">
        <v>310</v>
      </c>
      <c r="D1533" s="46" t="s">
        <v>2917</v>
      </c>
      <c r="E1533" s="35" t="s">
        <v>1243</v>
      </c>
      <c r="F1533" s="47" t="s">
        <v>499</v>
      </c>
      <c r="G1533" s="48" t="s">
        <v>500</v>
      </c>
      <c r="H1533" s="49">
        <v>40302</v>
      </c>
      <c r="I1533" s="142">
        <v>165910</v>
      </c>
      <c r="J1533" s="50">
        <v>41698</v>
      </c>
      <c r="K1533" s="42" t="s">
        <v>2764</v>
      </c>
    </row>
    <row r="1534" spans="2:243" s="40" customFormat="1" ht="141.75" x14ac:dyDescent="0.25">
      <c r="B1534" s="178"/>
      <c r="C1534" s="34">
        <v>311</v>
      </c>
      <c r="D1534" s="46" t="s">
        <v>3074</v>
      </c>
      <c r="E1534" s="35" t="s">
        <v>1243</v>
      </c>
      <c r="F1534" s="47" t="s">
        <v>654</v>
      </c>
      <c r="G1534" s="48" t="s">
        <v>655</v>
      </c>
      <c r="H1534" s="49">
        <v>38982</v>
      </c>
      <c r="I1534" s="142">
        <v>146790</v>
      </c>
      <c r="J1534" s="50">
        <v>41698</v>
      </c>
      <c r="K1534" s="42" t="s">
        <v>2765</v>
      </c>
    </row>
    <row r="1535" spans="2:243" s="40" customFormat="1" ht="141.75" x14ac:dyDescent="0.25">
      <c r="B1535" s="178"/>
      <c r="C1535" s="34">
        <v>312</v>
      </c>
      <c r="D1535" s="55" t="s">
        <v>2831</v>
      </c>
      <c r="E1535" s="41" t="s">
        <v>555</v>
      </c>
      <c r="F1535" s="47" t="s">
        <v>556</v>
      </c>
      <c r="G1535" s="48" t="s">
        <v>557</v>
      </c>
      <c r="H1535" s="49">
        <v>40497</v>
      </c>
      <c r="I1535" s="142">
        <v>30000</v>
      </c>
      <c r="J1535" s="50">
        <v>41698</v>
      </c>
      <c r="K1535" s="42" t="s">
        <v>2536</v>
      </c>
      <c r="IC1535" s="33"/>
      <c r="ID1535" s="33"/>
      <c r="IE1535" s="33"/>
      <c r="IF1535" s="33"/>
      <c r="IG1535" s="33"/>
      <c r="IH1535" s="33"/>
      <c r="II1535" s="33"/>
    </row>
    <row r="1536" spans="2:243" s="40" customFormat="1" ht="63" x14ac:dyDescent="0.25">
      <c r="B1536" s="178"/>
      <c r="C1536" s="34">
        <v>313</v>
      </c>
      <c r="D1536" s="46" t="s">
        <v>344</v>
      </c>
      <c r="E1536" s="41" t="s">
        <v>12</v>
      </c>
      <c r="F1536" s="47" t="s">
        <v>343</v>
      </c>
      <c r="G1536" s="48" t="s">
        <v>345</v>
      </c>
      <c r="H1536" s="49">
        <v>40990</v>
      </c>
      <c r="I1536" s="142">
        <v>565457</v>
      </c>
      <c r="J1536" s="50">
        <v>41702</v>
      </c>
      <c r="K1536" s="42" t="s">
        <v>2766</v>
      </c>
    </row>
    <row r="1537" spans="2:243" s="40" customFormat="1" ht="63" x14ac:dyDescent="0.25">
      <c r="B1537" s="178"/>
      <c r="C1537" s="34">
        <v>314</v>
      </c>
      <c r="D1537" s="35" t="s">
        <v>2834</v>
      </c>
      <c r="E1537" s="35" t="s">
        <v>1240</v>
      </c>
      <c r="F1537" s="35" t="s">
        <v>1855</v>
      </c>
      <c r="G1537" s="35" t="s">
        <v>4592</v>
      </c>
      <c r="H1537" s="43">
        <v>41703</v>
      </c>
      <c r="I1537" s="133">
        <v>57829</v>
      </c>
      <c r="J1537" s="43">
        <v>41703</v>
      </c>
      <c r="K1537" s="42" t="s">
        <v>2767</v>
      </c>
    </row>
    <row r="1538" spans="2:243" s="40" customFormat="1" ht="63" x14ac:dyDescent="0.25">
      <c r="B1538" s="178"/>
      <c r="C1538" s="34">
        <v>315</v>
      </c>
      <c r="D1538" s="35" t="s">
        <v>2839</v>
      </c>
      <c r="E1538" s="45" t="s">
        <v>1291</v>
      </c>
      <c r="F1538" s="18" t="s">
        <v>1290</v>
      </c>
      <c r="G1538" s="62" t="s">
        <v>4261</v>
      </c>
      <c r="H1538" s="52">
        <v>39937</v>
      </c>
      <c r="I1538" s="133">
        <v>700000</v>
      </c>
      <c r="J1538" s="43">
        <v>41703</v>
      </c>
      <c r="K1538" s="42" t="s">
        <v>1967</v>
      </c>
      <c r="IC1538" s="44"/>
      <c r="ID1538" s="44"/>
      <c r="IE1538" s="44"/>
      <c r="IF1538" s="44"/>
      <c r="IG1538" s="44"/>
      <c r="IH1538" s="44"/>
      <c r="II1538" s="44"/>
    </row>
    <row r="1539" spans="2:243" s="40" customFormat="1" ht="47.25" x14ac:dyDescent="0.25">
      <c r="B1539" s="178"/>
      <c r="C1539" s="34">
        <v>316</v>
      </c>
      <c r="D1539" s="46" t="s">
        <v>2997</v>
      </c>
      <c r="E1539" s="41" t="s">
        <v>295</v>
      </c>
      <c r="F1539" s="47" t="s">
        <v>355</v>
      </c>
      <c r="G1539" s="48" t="s">
        <v>356</v>
      </c>
      <c r="H1539" s="49">
        <v>41655</v>
      </c>
      <c r="I1539" s="142">
        <v>205000</v>
      </c>
      <c r="J1539" s="50">
        <v>41706</v>
      </c>
      <c r="K1539" s="42" t="s">
        <v>2768</v>
      </c>
    </row>
    <row r="1540" spans="2:243" s="40" customFormat="1" ht="47.25" x14ac:dyDescent="0.25">
      <c r="B1540" s="178"/>
      <c r="C1540" s="34">
        <v>317</v>
      </c>
      <c r="D1540" s="58" t="s">
        <v>3183</v>
      </c>
      <c r="E1540" s="41" t="s">
        <v>50</v>
      </c>
      <c r="F1540" s="47" t="s">
        <v>560</v>
      </c>
      <c r="G1540" s="48" t="s">
        <v>561</v>
      </c>
      <c r="H1540" s="49">
        <v>41694</v>
      </c>
      <c r="I1540" s="142">
        <v>600000</v>
      </c>
      <c r="J1540" s="50">
        <v>41706</v>
      </c>
      <c r="K1540" s="42" t="s">
        <v>1934</v>
      </c>
    </row>
    <row r="1541" spans="2:243" s="40" customFormat="1" ht="63" x14ac:dyDescent="0.25">
      <c r="B1541" s="178"/>
      <c r="C1541" s="34">
        <v>318</v>
      </c>
      <c r="D1541" s="46" t="s">
        <v>2884</v>
      </c>
      <c r="E1541" s="41" t="s">
        <v>67</v>
      </c>
      <c r="F1541" s="47" t="s">
        <v>332</v>
      </c>
      <c r="G1541" s="48" t="s">
        <v>333</v>
      </c>
      <c r="H1541" s="49">
        <v>40676</v>
      </c>
      <c r="I1541" s="142">
        <v>462000</v>
      </c>
      <c r="J1541" s="50">
        <v>41709</v>
      </c>
      <c r="K1541" s="42" t="s">
        <v>2769</v>
      </c>
    </row>
    <row r="1542" spans="2:243" s="40" customFormat="1" ht="63" x14ac:dyDescent="0.25">
      <c r="B1542" s="178"/>
      <c r="C1542" s="34">
        <v>319</v>
      </c>
      <c r="D1542" s="35" t="s">
        <v>3016</v>
      </c>
      <c r="E1542" s="35" t="s">
        <v>1246</v>
      </c>
      <c r="F1542" s="35" t="s">
        <v>1854</v>
      </c>
      <c r="G1542" s="35" t="s">
        <v>4578</v>
      </c>
      <c r="H1542" s="37">
        <v>41711</v>
      </c>
      <c r="I1542" s="133">
        <v>24920</v>
      </c>
      <c r="J1542" s="43">
        <v>41711</v>
      </c>
      <c r="K1542" s="42" t="s">
        <v>2415</v>
      </c>
    </row>
    <row r="1543" spans="2:243" s="40" customFormat="1" ht="78.75" x14ac:dyDescent="0.25">
      <c r="B1543" s="178"/>
      <c r="C1543" s="34">
        <v>320</v>
      </c>
      <c r="D1543" s="46" t="s">
        <v>2833</v>
      </c>
      <c r="E1543" s="41" t="s">
        <v>358</v>
      </c>
      <c r="F1543" s="47" t="s">
        <v>403</v>
      </c>
      <c r="G1543" s="48" t="s">
        <v>404</v>
      </c>
      <c r="H1543" s="99"/>
      <c r="I1543" s="142">
        <v>14500</v>
      </c>
      <c r="J1543" s="50">
        <v>41711</v>
      </c>
      <c r="K1543" s="42" t="s">
        <v>2770</v>
      </c>
    </row>
    <row r="1544" spans="2:243" s="40" customFormat="1" ht="126" x14ac:dyDescent="0.25">
      <c r="B1544" s="178"/>
      <c r="C1544" s="34">
        <v>321</v>
      </c>
      <c r="D1544" s="46" t="s">
        <v>2867</v>
      </c>
      <c r="E1544" s="41" t="s">
        <v>12</v>
      </c>
      <c r="F1544" s="47" t="s">
        <v>158</v>
      </c>
      <c r="G1544" s="48" t="s">
        <v>159</v>
      </c>
      <c r="H1544" s="49">
        <v>40547</v>
      </c>
      <c r="I1544" s="142">
        <v>246082</v>
      </c>
      <c r="J1544" s="50">
        <v>41711</v>
      </c>
      <c r="K1544" s="42" t="s">
        <v>2771</v>
      </c>
      <c r="IC1544" s="44"/>
      <c r="ID1544" s="44"/>
      <c r="IE1544" s="44"/>
      <c r="IF1544" s="44"/>
      <c r="IG1544" s="44"/>
      <c r="IH1544" s="44"/>
      <c r="II1544" s="44"/>
    </row>
    <row r="1545" spans="2:243" s="40" customFormat="1" ht="63" x14ac:dyDescent="0.25">
      <c r="B1545" s="178"/>
      <c r="C1545" s="34">
        <v>322</v>
      </c>
      <c r="D1545" s="46" t="s">
        <v>2966</v>
      </c>
      <c r="E1545" s="41" t="s">
        <v>15</v>
      </c>
      <c r="F1545" s="47" t="s">
        <v>536</v>
      </c>
      <c r="G1545" s="48" t="s">
        <v>537</v>
      </c>
      <c r="H1545" s="49">
        <v>40550</v>
      </c>
      <c r="I1545" s="142">
        <v>226682</v>
      </c>
      <c r="J1545" s="50">
        <v>41711</v>
      </c>
      <c r="K1545" s="42" t="s">
        <v>2772</v>
      </c>
    </row>
    <row r="1546" spans="2:243" s="40" customFormat="1" ht="47.25" x14ac:dyDescent="0.25">
      <c r="B1546" s="178"/>
      <c r="C1546" s="34">
        <v>323</v>
      </c>
      <c r="D1546" s="56" t="s">
        <v>2865</v>
      </c>
      <c r="E1546" s="42" t="s">
        <v>1811</v>
      </c>
      <c r="F1546" s="35" t="s">
        <v>1812</v>
      </c>
      <c r="G1546" s="55" t="s">
        <v>4545</v>
      </c>
      <c r="H1546" s="154">
        <v>41712</v>
      </c>
      <c r="I1546" s="133">
        <v>13645</v>
      </c>
      <c r="J1546" s="43">
        <v>41712</v>
      </c>
      <c r="K1546" s="42" t="s">
        <v>2773</v>
      </c>
    </row>
    <row r="1547" spans="2:243" s="40" customFormat="1" ht="63" x14ac:dyDescent="0.25">
      <c r="B1547" s="178"/>
      <c r="C1547" s="34">
        <v>324</v>
      </c>
      <c r="D1547" s="35" t="s">
        <v>3017</v>
      </c>
      <c r="E1547" s="35" t="s">
        <v>1243</v>
      </c>
      <c r="F1547" s="35" t="s">
        <v>1229</v>
      </c>
      <c r="G1547" s="35" t="s">
        <v>4573</v>
      </c>
      <c r="H1547" s="37">
        <v>41713</v>
      </c>
      <c r="I1547" s="133">
        <v>12963</v>
      </c>
      <c r="J1547" s="43">
        <v>41713</v>
      </c>
      <c r="K1547" s="42" t="s">
        <v>2774</v>
      </c>
    </row>
    <row r="1548" spans="2:243" s="40" customFormat="1" ht="47.25" x14ac:dyDescent="0.25">
      <c r="B1548" s="178"/>
      <c r="C1548" s="34">
        <v>325</v>
      </c>
      <c r="D1548" s="46" t="s">
        <v>2861</v>
      </c>
      <c r="E1548" s="41" t="s">
        <v>782</v>
      </c>
      <c r="F1548" s="47" t="s">
        <v>783</v>
      </c>
      <c r="G1548" s="151" t="s">
        <v>4610</v>
      </c>
      <c r="H1548" s="152">
        <v>41715</v>
      </c>
      <c r="I1548" s="142">
        <v>50000</v>
      </c>
      <c r="J1548" s="50">
        <v>41715</v>
      </c>
      <c r="K1548" s="42" t="s">
        <v>2565</v>
      </c>
    </row>
    <row r="1549" spans="2:243" s="40" customFormat="1" ht="47.25" x14ac:dyDescent="0.25">
      <c r="B1549" s="178"/>
      <c r="C1549" s="34">
        <v>326</v>
      </c>
      <c r="D1549" s="35" t="s">
        <v>2865</v>
      </c>
      <c r="E1549" s="42" t="s">
        <v>1808</v>
      </c>
      <c r="F1549" s="35" t="s">
        <v>783</v>
      </c>
      <c r="G1549" s="62" t="s">
        <v>4546</v>
      </c>
      <c r="H1549" s="171">
        <v>41725</v>
      </c>
      <c r="I1549" s="133">
        <v>50000</v>
      </c>
      <c r="J1549" s="43">
        <v>41715</v>
      </c>
      <c r="K1549" s="42" t="s">
        <v>2565</v>
      </c>
    </row>
    <row r="1550" spans="2:243" s="40" customFormat="1" ht="47.25" x14ac:dyDescent="0.25">
      <c r="B1550" s="178"/>
      <c r="C1550" s="34">
        <v>327</v>
      </c>
      <c r="D1550" s="46" t="s">
        <v>2916</v>
      </c>
      <c r="E1550" s="41" t="s">
        <v>480</v>
      </c>
      <c r="F1550" s="47" t="s">
        <v>698</v>
      </c>
      <c r="G1550" s="48" t="s">
        <v>699</v>
      </c>
      <c r="H1550" s="49">
        <v>40785</v>
      </c>
      <c r="I1550" s="142">
        <v>73034</v>
      </c>
      <c r="J1550" s="50">
        <v>41715</v>
      </c>
      <c r="K1550" s="42" t="s">
        <v>2242</v>
      </c>
      <c r="IC1550" s="33"/>
      <c r="ID1550" s="33"/>
      <c r="IE1550" s="33"/>
      <c r="IF1550" s="33"/>
      <c r="IG1550" s="33"/>
      <c r="IH1550" s="33"/>
      <c r="II1550" s="33"/>
    </row>
    <row r="1551" spans="2:243" s="40" customFormat="1" ht="47.25" x14ac:dyDescent="0.25">
      <c r="B1551" s="178"/>
      <c r="C1551" s="34">
        <v>328</v>
      </c>
      <c r="D1551" s="56" t="s">
        <v>3116</v>
      </c>
      <c r="E1551" s="42" t="s">
        <v>1809</v>
      </c>
      <c r="F1551" s="35" t="s">
        <v>1810</v>
      </c>
      <c r="G1551" s="55" t="s">
        <v>4547</v>
      </c>
      <c r="H1551" s="154">
        <v>41716</v>
      </c>
      <c r="I1551" s="133">
        <v>12431</v>
      </c>
      <c r="J1551" s="43">
        <v>41716</v>
      </c>
      <c r="K1551" s="42" t="s">
        <v>2775</v>
      </c>
    </row>
    <row r="1552" spans="2:243" s="40" customFormat="1" ht="78.75" x14ac:dyDescent="0.25">
      <c r="B1552" s="178"/>
      <c r="C1552" s="34">
        <v>329</v>
      </c>
      <c r="D1552" s="46" t="s">
        <v>2861</v>
      </c>
      <c r="E1552" s="41" t="s">
        <v>67</v>
      </c>
      <c r="F1552" s="47" t="s">
        <v>82</v>
      </c>
      <c r="G1552" s="48" t="s">
        <v>83</v>
      </c>
      <c r="H1552" s="49">
        <v>41712</v>
      </c>
      <c r="I1552" s="142">
        <v>761200</v>
      </c>
      <c r="J1552" s="50">
        <v>41717</v>
      </c>
      <c r="K1552" s="42" t="s">
        <v>2776</v>
      </c>
      <c r="IC1552" s="44"/>
      <c r="ID1552" s="44"/>
      <c r="IE1552" s="44"/>
      <c r="IF1552" s="44"/>
      <c r="IG1552" s="44"/>
      <c r="IH1552" s="44"/>
      <c r="II1552" s="44"/>
    </row>
    <row r="1553" spans="2:243" s="40" customFormat="1" ht="204.75" x14ac:dyDescent="0.25">
      <c r="B1553" s="178"/>
      <c r="C1553" s="34">
        <v>330</v>
      </c>
      <c r="D1553" s="46" t="s">
        <v>2832</v>
      </c>
      <c r="E1553" s="41" t="s">
        <v>550</v>
      </c>
      <c r="F1553" s="47" t="s">
        <v>551</v>
      </c>
      <c r="G1553" s="48" t="s">
        <v>552</v>
      </c>
      <c r="H1553" s="49">
        <v>39925</v>
      </c>
      <c r="I1553" s="142">
        <v>9000</v>
      </c>
      <c r="J1553" s="50">
        <v>41718</v>
      </c>
      <c r="K1553" s="42" t="s">
        <v>2481</v>
      </c>
    </row>
    <row r="1554" spans="2:243" s="40" customFormat="1" ht="141.75" x14ac:dyDescent="0.25">
      <c r="B1554" s="178"/>
      <c r="C1554" s="34">
        <v>331</v>
      </c>
      <c r="D1554" s="46" t="s">
        <v>2833</v>
      </c>
      <c r="E1554" s="41" t="s">
        <v>550</v>
      </c>
      <c r="F1554" s="47" t="s">
        <v>553</v>
      </c>
      <c r="G1554" s="48" t="s">
        <v>554</v>
      </c>
      <c r="H1554" s="99"/>
      <c r="I1554" s="142">
        <v>71160</v>
      </c>
      <c r="J1554" s="50">
        <v>41718</v>
      </c>
      <c r="K1554" s="42" t="s">
        <v>2777</v>
      </c>
    </row>
    <row r="1555" spans="2:243" s="40" customFormat="1" ht="63" x14ac:dyDescent="0.25">
      <c r="B1555" s="178"/>
      <c r="C1555" s="34">
        <v>332</v>
      </c>
      <c r="D1555" s="46" t="s">
        <v>2854</v>
      </c>
      <c r="E1555" s="41" t="s">
        <v>715</v>
      </c>
      <c r="F1555" s="47" t="s">
        <v>716</v>
      </c>
      <c r="G1555" s="48" t="s">
        <v>717</v>
      </c>
      <c r="H1555" s="49">
        <v>41701</v>
      </c>
      <c r="I1555" s="142">
        <v>322000</v>
      </c>
      <c r="J1555" s="50">
        <v>41718</v>
      </c>
      <c r="K1555" s="42" t="s">
        <v>2124</v>
      </c>
    </row>
    <row r="1556" spans="2:243" s="40" customFormat="1" ht="63" x14ac:dyDescent="0.25">
      <c r="B1556" s="178"/>
      <c r="C1556" s="34">
        <v>333</v>
      </c>
      <c r="D1556" s="18" t="s">
        <v>3147</v>
      </c>
      <c r="E1556" s="67" t="s">
        <v>1839</v>
      </c>
      <c r="F1556" s="104" t="s">
        <v>1841</v>
      </c>
      <c r="G1556" s="168" t="s">
        <v>4411</v>
      </c>
      <c r="H1556" s="52">
        <v>40911</v>
      </c>
      <c r="I1556" s="133">
        <f>210212</f>
        <v>210212</v>
      </c>
      <c r="J1556" s="43">
        <v>41718</v>
      </c>
      <c r="K1556" s="42" t="s">
        <v>2778</v>
      </c>
    </row>
    <row r="1557" spans="2:243" s="40" customFormat="1" ht="47.25" x14ac:dyDescent="0.25">
      <c r="B1557" s="178"/>
      <c r="C1557" s="34">
        <v>334</v>
      </c>
      <c r="D1557" s="46" t="s">
        <v>2910</v>
      </c>
      <c r="E1557" s="41" t="s">
        <v>477</v>
      </c>
      <c r="F1557" s="47" t="s">
        <v>478</v>
      </c>
      <c r="G1557" s="48" t="s">
        <v>479</v>
      </c>
      <c r="H1557" s="49">
        <v>40849</v>
      </c>
      <c r="I1557" s="142">
        <v>522900</v>
      </c>
      <c r="J1557" s="50">
        <v>41718</v>
      </c>
      <c r="K1557" s="42" t="s">
        <v>2779</v>
      </c>
    </row>
    <row r="1558" spans="2:243" s="40" customFormat="1" ht="47.25" x14ac:dyDescent="0.25">
      <c r="B1558" s="178"/>
      <c r="C1558" s="34">
        <v>335</v>
      </c>
      <c r="D1558" s="35" t="s">
        <v>3150</v>
      </c>
      <c r="E1558" s="41" t="s">
        <v>665</v>
      </c>
      <c r="F1558" s="18" t="s">
        <v>1820</v>
      </c>
      <c r="G1558" s="151" t="s">
        <v>4366</v>
      </c>
      <c r="H1558" s="52">
        <v>41721</v>
      </c>
      <c r="I1558" s="133">
        <v>19600</v>
      </c>
      <c r="J1558" s="43">
        <v>41721</v>
      </c>
      <c r="K1558" s="42" t="s">
        <v>2780</v>
      </c>
      <c r="IC1558" s="33"/>
      <c r="ID1558" s="33"/>
      <c r="IE1558" s="33"/>
      <c r="IF1558" s="33"/>
      <c r="IG1558" s="33"/>
      <c r="IH1558" s="33"/>
      <c r="II1558" s="33"/>
    </row>
    <row r="1559" spans="2:243" s="40" customFormat="1" ht="31.5" x14ac:dyDescent="0.25">
      <c r="B1559" s="178"/>
      <c r="C1559" s="34">
        <v>336</v>
      </c>
      <c r="D1559" s="46" t="s">
        <v>3056</v>
      </c>
      <c r="E1559" s="41" t="s">
        <v>389</v>
      </c>
      <c r="F1559" s="47" t="s">
        <v>501</v>
      </c>
      <c r="G1559" s="48" t="s">
        <v>502</v>
      </c>
      <c r="H1559" s="49">
        <v>41081</v>
      </c>
      <c r="I1559" s="142">
        <v>62500</v>
      </c>
      <c r="J1559" s="50">
        <v>41722</v>
      </c>
      <c r="K1559" s="42" t="s">
        <v>2781</v>
      </c>
    </row>
    <row r="1560" spans="2:243" s="40" customFormat="1" ht="189" x14ac:dyDescent="0.25">
      <c r="B1560" s="178"/>
      <c r="C1560" s="34">
        <v>337</v>
      </c>
      <c r="D1560" s="46" t="s">
        <v>2917</v>
      </c>
      <c r="E1560" s="35" t="s">
        <v>1243</v>
      </c>
      <c r="F1560" s="47" t="s">
        <v>499</v>
      </c>
      <c r="G1560" s="48" t="s">
        <v>500</v>
      </c>
      <c r="H1560" s="49">
        <v>40302</v>
      </c>
      <c r="I1560" s="142">
        <v>63618</v>
      </c>
      <c r="J1560" s="50">
        <v>41723</v>
      </c>
      <c r="K1560" s="42" t="s">
        <v>2782</v>
      </c>
    </row>
    <row r="1561" spans="2:243" s="40" customFormat="1" ht="141.75" x14ac:dyDescent="0.25">
      <c r="B1561" s="178"/>
      <c r="C1561" s="34">
        <v>338</v>
      </c>
      <c r="D1561" s="46" t="s">
        <v>3074</v>
      </c>
      <c r="E1561" s="35" t="s">
        <v>1243</v>
      </c>
      <c r="F1561" s="47" t="s">
        <v>654</v>
      </c>
      <c r="G1561" s="48" t="s">
        <v>655</v>
      </c>
      <c r="H1561" s="49">
        <v>38982</v>
      </c>
      <c r="I1561" s="142">
        <v>150020</v>
      </c>
      <c r="J1561" s="50">
        <v>41723</v>
      </c>
      <c r="K1561" s="42" t="s">
        <v>2783</v>
      </c>
    </row>
    <row r="1562" spans="2:243" s="40" customFormat="1" ht="47.25" x14ac:dyDescent="0.25">
      <c r="B1562" s="178"/>
      <c r="C1562" s="34">
        <v>339</v>
      </c>
      <c r="D1562" s="46" t="s">
        <v>2861</v>
      </c>
      <c r="E1562" s="41" t="s">
        <v>782</v>
      </c>
      <c r="F1562" s="47" t="s">
        <v>783</v>
      </c>
      <c r="G1562" s="151" t="s">
        <v>4610</v>
      </c>
      <c r="H1562" s="152">
        <v>41724</v>
      </c>
      <c r="I1562" s="142">
        <v>60000</v>
      </c>
      <c r="J1562" s="50">
        <v>41724</v>
      </c>
      <c r="K1562" s="42" t="s">
        <v>1947</v>
      </c>
    </row>
    <row r="1563" spans="2:243" s="40" customFormat="1" ht="78.75" x14ac:dyDescent="0.25">
      <c r="B1563" s="178"/>
      <c r="C1563" s="34">
        <v>340</v>
      </c>
      <c r="D1563" s="46" t="s">
        <v>2861</v>
      </c>
      <c r="E1563" s="41" t="s">
        <v>67</v>
      </c>
      <c r="F1563" s="47" t="s">
        <v>225</v>
      </c>
      <c r="G1563" s="48" t="s">
        <v>226</v>
      </c>
      <c r="H1563" s="49">
        <v>41036</v>
      </c>
      <c r="I1563" s="142">
        <v>844000</v>
      </c>
      <c r="J1563" s="50">
        <v>41725</v>
      </c>
      <c r="K1563" s="42" t="s">
        <v>2784</v>
      </c>
    </row>
    <row r="1564" spans="2:243" s="40" customFormat="1" ht="63" x14ac:dyDescent="0.25">
      <c r="B1564" s="178"/>
      <c r="C1564" s="34">
        <v>341</v>
      </c>
      <c r="D1564" s="35" t="s">
        <v>3025</v>
      </c>
      <c r="E1564" s="42" t="s">
        <v>1833</v>
      </c>
      <c r="F1564" s="35" t="s">
        <v>1847</v>
      </c>
      <c r="G1564" s="62" t="s">
        <v>4597</v>
      </c>
      <c r="H1564" s="52">
        <v>41726</v>
      </c>
      <c r="I1564" s="133">
        <f>824100-1133</f>
        <v>822967</v>
      </c>
      <c r="J1564" s="43">
        <v>41726</v>
      </c>
      <c r="K1564" s="42" t="s">
        <v>2785</v>
      </c>
    </row>
    <row r="1565" spans="2:243" s="40" customFormat="1" ht="63" x14ac:dyDescent="0.25">
      <c r="B1565" s="178"/>
      <c r="C1565" s="34">
        <v>342</v>
      </c>
      <c r="D1565" s="46" t="s">
        <v>3036</v>
      </c>
      <c r="E1565" s="41" t="s">
        <v>629</v>
      </c>
      <c r="F1565" s="47" t="s">
        <v>630</v>
      </c>
      <c r="G1565" s="151" t="s">
        <v>4342</v>
      </c>
      <c r="H1565" s="152">
        <v>41712</v>
      </c>
      <c r="I1565" s="142">
        <v>1000000</v>
      </c>
      <c r="J1565" s="50">
        <v>41727</v>
      </c>
      <c r="K1565" s="42" t="s">
        <v>1910</v>
      </c>
      <c r="IC1565" s="44"/>
      <c r="ID1565" s="44"/>
      <c r="IE1565" s="44"/>
      <c r="IF1565" s="44"/>
      <c r="IG1565" s="44"/>
      <c r="IH1565" s="44"/>
      <c r="II1565" s="44"/>
    </row>
    <row r="1566" spans="2:243" s="40" customFormat="1" ht="189" x14ac:dyDescent="0.25">
      <c r="B1566" s="178"/>
      <c r="C1566" s="34">
        <v>343</v>
      </c>
      <c r="D1566" s="46" t="s">
        <v>2917</v>
      </c>
      <c r="E1566" s="35" t="s">
        <v>1243</v>
      </c>
      <c r="F1566" s="47" t="s">
        <v>499</v>
      </c>
      <c r="G1566" s="48" t="s">
        <v>500</v>
      </c>
      <c r="H1566" s="49">
        <v>40302</v>
      </c>
      <c r="I1566" s="142">
        <v>227190</v>
      </c>
      <c r="J1566" s="50">
        <v>41729</v>
      </c>
      <c r="K1566" s="42" t="s">
        <v>2786</v>
      </c>
    </row>
    <row r="1567" spans="2:243" s="40" customFormat="1" ht="94.5" x14ac:dyDescent="0.25">
      <c r="B1567" s="178"/>
      <c r="C1567" s="34">
        <v>344</v>
      </c>
      <c r="D1567" s="46" t="s">
        <v>2983</v>
      </c>
      <c r="E1567" s="41" t="s">
        <v>12</v>
      </c>
      <c r="F1567" s="47" t="s">
        <v>271</v>
      </c>
      <c r="G1567" s="48" t="s">
        <v>272</v>
      </c>
      <c r="H1567" s="49">
        <v>40626</v>
      </c>
      <c r="I1567" s="142">
        <v>1226736</v>
      </c>
      <c r="J1567" s="50">
        <v>41729</v>
      </c>
      <c r="K1567" s="42" t="s">
        <v>2787</v>
      </c>
    </row>
    <row r="1568" spans="2:243" s="40" customFormat="1" ht="63" x14ac:dyDescent="0.25">
      <c r="B1568" s="178"/>
      <c r="C1568" s="34">
        <v>345</v>
      </c>
      <c r="D1568" s="46" t="s">
        <v>2983</v>
      </c>
      <c r="E1568" s="41" t="s">
        <v>246</v>
      </c>
      <c r="F1568" s="47" t="s">
        <v>247</v>
      </c>
      <c r="G1568" s="48" t="s">
        <v>248</v>
      </c>
      <c r="H1568" s="49">
        <v>40023</v>
      </c>
      <c r="I1568" s="142">
        <v>1221458</v>
      </c>
      <c r="J1568" s="50">
        <v>41729</v>
      </c>
      <c r="K1568" s="42" t="s">
        <v>2788</v>
      </c>
    </row>
    <row r="1569" spans="2:243" s="40" customFormat="1" ht="78.75" x14ac:dyDescent="0.25">
      <c r="B1569" s="178"/>
      <c r="C1569" s="34">
        <v>346</v>
      </c>
      <c r="D1569" s="35" t="s">
        <v>3133</v>
      </c>
      <c r="E1569" s="87" t="s">
        <v>1834</v>
      </c>
      <c r="F1569" s="18" t="s">
        <v>1856</v>
      </c>
      <c r="G1569" s="35" t="s">
        <v>1881</v>
      </c>
      <c r="H1569" s="68"/>
      <c r="I1569" s="138">
        <f>90000</f>
        <v>90000</v>
      </c>
      <c r="J1569" s="43">
        <v>41729</v>
      </c>
      <c r="K1569" s="42" t="s">
        <v>2609</v>
      </c>
    </row>
    <row r="1570" spans="2:243" s="40" customFormat="1" ht="47.25" x14ac:dyDescent="0.25">
      <c r="B1570" s="178"/>
      <c r="C1570" s="34">
        <v>347</v>
      </c>
      <c r="D1570" s="35" t="s">
        <v>2865</v>
      </c>
      <c r="E1570" s="42" t="s">
        <v>1808</v>
      </c>
      <c r="F1570" s="35" t="s">
        <v>783</v>
      </c>
      <c r="G1570" s="62" t="s">
        <v>4548</v>
      </c>
      <c r="H1570" s="171">
        <v>41698</v>
      </c>
      <c r="I1570" s="133">
        <v>55000</v>
      </c>
      <c r="J1570" s="43">
        <v>41729</v>
      </c>
      <c r="K1570" s="42" t="s">
        <v>2789</v>
      </c>
    </row>
    <row r="1571" spans="2:243" s="40" customFormat="1" ht="63" x14ac:dyDescent="0.25">
      <c r="B1571" s="178"/>
      <c r="C1571" s="34">
        <v>348</v>
      </c>
      <c r="D1571" s="35" t="s">
        <v>3018</v>
      </c>
      <c r="E1571" s="35" t="s">
        <v>1243</v>
      </c>
      <c r="F1571" s="35" t="s">
        <v>1851</v>
      </c>
      <c r="G1571" s="35" t="s">
        <v>4571</v>
      </c>
      <c r="H1571" s="37">
        <v>41729</v>
      </c>
      <c r="I1571" s="133">
        <v>15241</v>
      </c>
      <c r="J1571" s="43">
        <v>41729</v>
      </c>
      <c r="K1571" s="42" t="s">
        <v>2790</v>
      </c>
    </row>
    <row r="1572" spans="2:243" s="40" customFormat="1" ht="47.25" x14ac:dyDescent="0.25">
      <c r="B1572" s="178"/>
      <c r="C1572" s="34">
        <v>349</v>
      </c>
      <c r="D1572" s="35" t="s">
        <v>2865</v>
      </c>
      <c r="E1572" s="42" t="s">
        <v>877</v>
      </c>
      <c r="F1572" s="35" t="s">
        <v>1807</v>
      </c>
      <c r="G1572" s="55" t="s">
        <v>4549</v>
      </c>
      <c r="H1572" s="154">
        <v>41726</v>
      </c>
      <c r="I1572" s="133">
        <v>30000</v>
      </c>
      <c r="J1572" s="43">
        <v>41729</v>
      </c>
      <c r="K1572" s="42" t="s">
        <v>2536</v>
      </c>
    </row>
    <row r="1573" spans="2:243" s="40" customFormat="1" ht="63" x14ac:dyDescent="0.25">
      <c r="B1573" s="178"/>
      <c r="C1573" s="34">
        <v>350</v>
      </c>
      <c r="D1573" s="56" t="s">
        <v>2865</v>
      </c>
      <c r="E1573" s="42" t="s">
        <v>1803</v>
      </c>
      <c r="F1573" s="35" t="s">
        <v>1804</v>
      </c>
      <c r="G1573" s="55" t="s">
        <v>4550</v>
      </c>
      <c r="H1573" s="154">
        <v>41698</v>
      </c>
      <c r="I1573" s="133">
        <v>378400</v>
      </c>
      <c r="J1573" s="43">
        <v>41729</v>
      </c>
      <c r="K1573" s="42" t="s">
        <v>2791</v>
      </c>
    </row>
    <row r="1574" spans="2:243" s="40" customFormat="1" ht="47.25" x14ac:dyDescent="0.25">
      <c r="B1574" s="178"/>
      <c r="C1574" s="34">
        <v>351</v>
      </c>
      <c r="D1574" s="56" t="s">
        <v>2865</v>
      </c>
      <c r="E1574" s="42" t="s">
        <v>1796</v>
      </c>
      <c r="F1574" s="35" t="s">
        <v>1797</v>
      </c>
      <c r="G1574" s="55" t="s">
        <v>4551</v>
      </c>
      <c r="H1574" s="154">
        <v>41548</v>
      </c>
      <c r="I1574" s="133">
        <v>29420</v>
      </c>
      <c r="J1574" s="43">
        <v>41729</v>
      </c>
      <c r="K1574" s="42" t="s">
        <v>2792</v>
      </c>
      <c r="IC1574" s="44"/>
      <c r="ID1574" s="44"/>
      <c r="IE1574" s="44"/>
      <c r="IF1574" s="44"/>
      <c r="IG1574" s="44"/>
      <c r="IH1574" s="44"/>
      <c r="II1574" s="44"/>
    </row>
    <row r="1575" spans="2:243" s="40" customFormat="1" ht="63" x14ac:dyDescent="0.25">
      <c r="B1575" s="178"/>
      <c r="C1575" s="34">
        <v>352</v>
      </c>
      <c r="D1575" s="56" t="s">
        <v>2865</v>
      </c>
      <c r="E1575" s="41" t="s">
        <v>9</v>
      </c>
      <c r="F1575" s="35" t="s">
        <v>1801</v>
      </c>
      <c r="G1575" s="55" t="s">
        <v>4552</v>
      </c>
      <c r="H1575" s="154">
        <v>41639</v>
      </c>
      <c r="I1575" s="133">
        <v>23953</v>
      </c>
      <c r="J1575" s="43">
        <v>41729</v>
      </c>
      <c r="K1575" s="42" t="s">
        <v>2793</v>
      </c>
      <c r="IC1575" s="44"/>
      <c r="ID1575" s="44"/>
      <c r="IE1575" s="44"/>
      <c r="IF1575" s="44"/>
      <c r="IG1575" s="44"/>
      <c r="IH1575" s="44"/>
      <c r="II1575" s="44"/>
    </row>
    <row r="1576" spans="2:243" s="40" customFormat="1" ht="47.25" x14ac:dyDescent="0.25">
      <c r="B1576" s="178"/>
      <c r="C1576" s="34">
        <v>353</v>
      </c>
      <c r="D1576" s="56" t="s">
        <v>2865</v>
      </c>
      <c r="E1576" s="56" t="s">
        <v>1793</v>
      </c>
      <c r="F1576" s="35" t="s">
        <v>1794</v>
      </c>
      <c r="G1576" s="55" t="s">
        <v>4553</v>
      </c>
      <c r="H1576" s="154">
        <v>41547</v>
      </c>
      <c r="I1576" s="133">
        <v>76535</v>
      </c>
      <c r="J1576" s="43">
        <v>41729</v>
      </c>
      <c r="K1576" s="42" t="s">
        <v>2794</v>
      </c>
      <c r="IC1576" s="44"/>
      <c r="ID1576" s="44"/>
      <c r="IE1576" s="44"/>
      <c r="IF1576" s="44"/>
      <c r="IG1576" s="44"/>
      <c r="IH1576" s="44"/>
      <c r="II1576" s="44"/>
    </row>
    <row r="1577" spans="2:243" s="40" customFormat="1" ht="94.5" x14ac:dyDescent="0.25">
      <c r="B1577" s="178"/>
      <c r="C1577" s="34">
        <v>354</v>
      </c>
      <c r="D1577" s="46" t="s">
        <v>2911</v>
      </c>
      <c r="E1577" s="41" t="s">
        <v>12</v>
      </c>
      <c r="F1577" s="47" t="s">
        <v>183</v>
      </c>
      <c r="G1577" s="48" t="s">
        <v>184</v>
      </c>
      <c r="H1577" s="49">
        <v>41580</v>
      </c>
      <c r="I1577" s="142">
        <v>178920</v>
      </c>
      <c r="J1577" s="50">
        <v>41729</v>
      </c>
      <c r="K1577" s="42" t="s">
        <v>2795</v>
      </c>
      <c r="IC1577" s="44"/>
      <c r="ID1577" s="44"/>
      <c r="IE1577" s="44"/>
      <c r="IF1577" s="44"/>
      <c r="IG1577" s="44"/>
      <c r="IH1577" s="44"/>
      <c r="II1577" s="44"/>
    </row>
    <row r="1578" spans="2:243" s="40" customFormat="1" ht="47.25" x14ac:dyDescent="0.25">
      <c r="B1578" s="178"/>
      <c r="C1578" s="34">
        <v>355</v>
      </c>
      <c r="D1578" s="35" t="s">
        <v>3095</v>
      </c>
      <c r="E1578" s="41" t="s">
        <v>59</v>
      </c>
      <c r="F1578" s="101" t="s">
        <v>1776</v>
      </c>
      <c r="G1578" s="62" t="s">
        <v>4542</v>
      </c>
      <c r="H1578" s="52">
        <v>41729</v>
      </c>
      <c r="I1578" s="137">
        <v>9536000</v>
      </c>
      <c r="J1578" s="43">
        <v>41729</v>
      </c>
      <c r="K1578" s="42" t="s">
        <v>2796</v>
      </c>
      <c r="IC1578" s="44"/>
      <c r="ID1578" s="44"/>
      <c r="IE1578" s="44"/>
      <c r="IF1578" s="44"/>
      <c r="IG1578" s="44"/>
      <c r="IH1578" s="44"/>
      <c r="II1578" s="44"/>
    </row>
    <row r="1579" spans="2:243" s="40" customFormat="1" ht="47.25" x14ac:dyDescent="0.25">
      <c r="B1579" s="178"/>
      <c r="C1579" s="34">
        <v>356</v>
      </c>
      <c r="D1579" s="56" t="s">
        <v>2865</v>
      </c>
      <c r="E1579" s="42" t="s">
        <v>1799</v>
      </c>
      <c r="F1579" s="35" t="s">
        <v>1800</v>
      </c>
      <c r="G1579" s="55" t="s">
        <v>4541</v>
      </c>
      <c r="H1579" s="154">
        <v>41625</v>
      </c>
      <c r="I1579" s="133">
        <v>4000</v>
      </c>
      <c r="J1579" s="43">
        <v>41729</v>
      </c>
      <c r="K1579" s="42" t="s">
        <v>2797</v>
      </c>
    </row>
    <row r="1580" spans="2:243" s="40" customFormat="1" ht="78.75" x14ac:dyDescent="0.25">
      <c r="B1580" s="178"/>
      <c r="C1580" s="34">
        <v>357</v>
      </c>
      <c r="D1580" s="46" t="s">
        <v>2983</v>
      </c>
      <c r="E1580" s="41" t="s">
        <v>12</v>
      </c>
      <c r="F1580" s="47" t="s">
        <v>346</v>
      </c>
      <c r="G1580" s="48" t="s">
        <v>347</v>
      </c>
      <c r="H1580" s="49">
        <v>40994</v>
      </c>
      <c r="I1580" s="142">
        <v>692400</v>
      </c>
      <c r="J1580" s="50">
        <v>41729</v>
      </c>
      <c r="K1580" s="42" t="s">
        <v>2798</v>
      </c>
    </row>
    <row r="1581" spans="2:243" s="40" customFormat="1" ht="63" x14ac:dyDescent="0.25">
      <c r="B1581" s="178"/>
      <c r="C1581" s="34">
        <v>358</v>
      </c>
      <c r="D1581" s="46" t="s">
        <v>2983</v>
      </c>
      <c r="E1581" s="42" t="s">
        <v>247</v>
      </c>
      <c r="F1581" s="18" t="s">
        <v>1778</v>
      </c>
      <c r="G1581" s="151" t="s">
        <v>248</v>
      </c>
      <c r="H1581" s="152">
        <v>40023</v>
      </c>
      <c r="I1581" s="133">
        <v>2006500</v>
      </c>
      <c r="J1581" s="43">
        <v>41729</v>
      </c>
      <c r="K1581" s="42" t="s">
        <v>2799</v>
      </c>
    </row>
    <row r="1582" spans="2:243" s="40" customFormat="1" ht="63" x14ac:dyDescent="0.25">
      <c r="B1582" s="178"/>
      <c r="C1582" s="34">
        <v>359</v>
      </c>
      <c r="D1582" s="35" t="s">
        <v>3012</v>
      </c>
      <c r="E1582" s="42" t="s">
        <v>1779</v>
      </c>
      <c r="F1582" s="35" t="s">
        <v>1780</v>
      </c>
      <c r="G1582" s="62" t="s">
        <v>4540</v>
      </c>
      <c r="H1582" s="52">
        <v>41729</v>
      </c>
      <c r="I1582" s="133">
        <v>123265</v>
      </c>
      <c r="J1582" s="43">
        <v>41729</v>
      </c>
      <c r="K1582" s="42" t="s">
        <v>2800</v>
      </c>
    </row>
    <row r="1583" spans="2:243" s="40" customFormat="1" ht="63" x14ac:dyDescent="0.25">
      <c r="B1583" s="178"/>
      <c r="C1583" s="34">
        <v>360</v>
      </c>
      <c r="D1583" s="35" t="s">
        <v>3016</v>
      </c>
      <c r="E1583" s="35" t="s">
        <v>1243</v>
      </c>
      <c r="F1583" s="35" t="s">
        <v>1234</v>
      </c>
      <c r="G1583" s="35" t="s">
        <v>4575</v>
      </c>
      <c r="H1583" s="37">
        <v>41711</v>
      </c>
      <c r="I1583" s="133">
        <v>10344</v>
      </c>
      <c r="J1583" s="43">
        <v>41729</v>
      </c>
      <c r="K1583" s="42" t="s">
        <v>2801</v>
      </c>
    </row>
    <row r="1584" spans="2:243" s="40" customFormat="1" ht="78.75" x14ac:dyDescent="0.25">
      <c r="B1584" s="178"/>
      <c r="C1584" s="34">
        <v>361</v>
      </c>
      <c r="D1584" s="46" t="s">
        <v>2871</v>
      </c>
      <c r="E1584" s="41" t="s">
        <v>12</v>
      </c>
      <c r="F1584" s="47" t="s">
        <v>405</v>
      </c>
      <c r="G1584" s="48" t="s">
        <v>406</v>
      </c>
      <c r="H1584" s="49">
        <v>41654</v>
      </c>
      <c r="I1584" s="142">
        <v>42932</v>
      </c>
      <c r="J1584" s="50">
        <v>41729</v>
      </c>
      <c r="K1584" s="42" t="s">
        <v>2802</v>
      </c>
    </row>
    <row r="1585" spans="2:11" s="40" customFormat="1" ht="47.25" x14ac:dyDescent="0.25">
      <c r="B1585" s="178"/>
      <c r="C1585" s="34">
        <v>362</v>
      </c>
      <c r="D1585" s="46" t="s">
        <v>2910</v>
      </c>
      <c r="E1585" s="41" t="s">
        <v>477</v>
      </c>
      <c r="F1585" s="47" t="s">
        <v>478</v>
      </c>
      <c r="G1585" s="48" t="s">
        <v>479</v>
      </c>
      <c r="H1585" s="49">
        <v>40849</v>
      </c>
      <c r="I1585" s="142">
        <v>3398</v>
      </c>
      <c r="J1585" s="50">
        <v>41729</v>
      </c>
      <c r="K1585" s="42" t="s">
        <v>2803</v>
      </c>
    </row>
    <row r="1586" spans="2:11" s="40" customFormat="1" ht="63" x14ac:dyDescent="0.25">
      <c r="B1586" s="178"/>
      <c r="C1586" s="34">
        <v>363</v>
      </c>
      <c r="D1586" s="35" t="s">
        <v>3103</v>
      </c>
      <c r="E1586" s="41" t="s">
        <v>59</v>
      </c>
      <c r="F1586" s="101" t="s">
        <v>1777</v>
      </c>
      <c r="G1586" s="166" t="s">
        <v>4539</v>
      </c>
      <c r="H1586" s="152">
        <v>40943</v>
      </c>
      <c r="I1586" s="137">
        <v>10316291</v>
      </c>
      <c r="J1586" s="43">
        <v>41729</v>
      </c>
      <c r="K1586" s="42" t="s">
        <v>2804</v>
      </c>
    </row>
    <row r="1587" spans="2:11" s="40" customFormat="1" ht="47.25" x14ac:dyDescent="0.25">
      <c r="B1587" s="178"/>
      <c r="C1587" s="34">
        <v>364</v>
      </c>
      <c r="D1587" s="35" t="s">
        <v>3019</v>
      </c>
      <c r="E1587" s="35" t="s">
        <v>1243</v>
      </c>
      <c r="F1587" s="35" t="s">
        <v>1215</v>
      </c>
      <c r="G1587" s="35" t="s">
        <v>4362</v>
      </c>
      <c r="H1587" s="37">
        <v>41729</v>
      </c>
      <c r="I1587" s="133">
        <v>36864</v>
      </c>
      <c r="J1587" s="43">
        <v>41729</v>
      </c>
      <c r="K1587" s="42" t="s">
        <v>2805</v>
      </c>
    </row>
    <row r="1588" spans="2:11" s="40" customFormat="1" ht="47.25" x14ac:dyDescent="0.25">
      <c r="B1588" s="178"/>
      <c r="C1588" s="34">
        <v>365</v>
      </c>
      <c r="D1588" s="35" t="s">
        <v>3019</v>
      </c>
      <c r="E1588" s="35" t="s">
        <v>1243</v>
      </c>
      <c r="F1588" s="35" t="s">
        <v>1216</v>
      </c>
      <c r="G1588" s="35" t="s">
        <v>4371</v>
      </c>
      <c r="H1588" s="37">
        <v>41729</v>
      </c>
      <c r="I1588" s="133">
        <v>102957</v>
      </c>
      <c r="J1588" s="43">
        <v>41729</v>
      </c>
      <c r="K1588" s="42" t="s">
        <v>2806</v>
      </c>
    </row>
    <row r="1589" spans="2:11" s="40" customFormat="1" ht="47.25" x14ac:dyDescent="0.25">
      <c r="B1589" s="178"/>
      <c r="C1589" s="34">
        <v>366</v>
      </c>
      <c r="D1589" s="56" t="s">
        <v>2865</v>
      </c>
      <c r="E1589" s="42" t="s">
        <v>1805</v>
      </c>
      <c r="F1589" s="35" t="s">
        <v>1806</v>
      </c>
      <c r="G1589" s="55" t="s">
        <v>4537</v>
      </c>
      <c r="H1589" s="154">
        <v>41688</v>
      </c>
      <c r="I1589" s="133">
        <v>55000</v>
      </c>
      <c r="J1589" s="43">
        <v>41729</v>
      </c>
      <c r="K1589" s="42" t="s">
        <v>2807</v>
      </c>
    </row>
    <row r="1590" spans="2:11" s="40" customFormat="1" ht="47.25" x14ac:dyDescent="0.25">
      <c r="B1590" s="178"/>
      <c r="C1590" s="34">
        <v>367</v>
      </c>
      <c r="D1590" s="35" t="s">
        <v>3104</v>
      </c>
      <c r="E1590" s="42"/>
      <c r="F1590" s="35" t="s">
        <v>876</v>
      </c>
      <c r="G1590" s="151" t="s">
        <v>4538</v>
      </c>
      <c r="H1590" s="52">
        <v>41729</v>
      </c>
      <c r="I1590" s="137">
        <v>23000</v>
      </c>
      <c r="J1590" s="43">
        <v>41729</v>
      </c>
      <c r="K1590" s="42" t="s">
        <v>2808</v>
      </c>
    </row>
    <row r="1591" spans="2:11" s="40" customFormat="1" ht="47.25" x14ac:dyDescent="0.25">
      <c r="B1591" s="178"/>
      <c r="C1591" s="34">
        <v>368</v>
      </c>
      <c r="D1591" s="35" t="s">
        <v>2873</v>
      </c>
      <c r="E1591" s="56" t="s">
        <v>4</v>
      </c>
      <c r="F1591" s="35" t="s">
        <v>1792</v>
      </c>
      <c r="G1591" s="55" t="s">
        <v>4535</v>
      </c>
      <c r="H1591" s="154">
        <v>41547</v>
      </c>
      <c r="I1591" s="133">
        <v>82000</v>
      </c>
      <c r="J1591" s="43">
        <v>41729</v>
      </c>
      <c r="K1591" s="42" t="s">
        <v>2809</v>
      </c>
    </row>
    <row r="1592" spans="2:11" s="40" customFormat="1" ht="47.25" x14ac:dyDescent="0.25">
      <c r="B1592" s="178"/>
      <c r="C1592" s="34">
        <v>369</v>
      </c>
      <c r="D1592" s="56" t="s">
        <v>2865</v>
      </c>
      <c r="E1592" s="41" t="s">
        <v>9</v>
      </c>
      <c r="F1592" s="56" t="s">
        <v>1798</v>
      </c>
      <c r="G1592" s="55" t="s">
        <v>4536</v>
      </c>
      <c r="H1592" s="154">
        <v>41548</v>
      </c>
      <c r="I1592" s="167">
        <v>24074</v>
      </c>
      <c r="J1592" s="43">
        <v>41729</v>
      </c>
      <c r="K1592" s="42" t="s">
        <v>2810</v>
      </c>
    </row>
    <row r="1593" spans="2:11" s="40" customFormat="1" ht="126" x14ac:dyDescent="0.25">
      <c r="B1593" s="178"/>
      <c r="C1593" s="34">
        <v>370</v>
      </c>
      <c r="D1593" s="18" t="s">
        <v>3024</v>
      </c>
      <c r="E1593" s="97" t="s">
        <v>1272</v>
      </c>
      <c r="F1593" s="18" t="s">
        <v>1273</v>
      </c>
      <c r="G1593" s="62" t="s">
        <v>4534</v>
      </c>
      <c r="H1593" s="52">
        <v>41516</v>
      </c>
      <c r="I1593" s="138">
        <v>350000</v>
      </c>
      <c r="J1593" s="105" t="s">
        <v>1828</v>
      </c>
      <c r="K1593" s="42" t="s">
        <v>2811</v>
      </c>
    </row>
    <row r="1594" spans="2:11" s="40" customFormat="1" ht="94.5" x14ac:dyDescent="0.25">
      <c r="B1594" s="178"/>
      <c r="C1594" s="34">
        <v>371</v>
      </c>
      <c r="D1594" s="18" t="s">
        <v>3026</v>
      </c>
      <c r="E1594" s="97" t="s">
        <v>1274</v>
      </c>
      <c r="F1594" s="18" t="s">
        <v>1275</v>
      </c>
      <c r="G1594" s="62">
        <v>3010203</v>
      </c>
      <c r="H1594" s="52">
        <v>41577</v>
      </c>
      <c r="I1594" s="138">
        <v>120000</v>
      </c>
      <c r="J1594" s="105" t="s">
        <v>1829</v>
      </c>
      <c r="K1594" s="42" t="s">
        <v>2812</v>
      </c>
    </row>
    <row r="1595" spans="2:11" s="40" customFormat="1" ht="47.25" x14ac:dyDescent="0.25">
      <c r="B1595" s="178"/>
      <c r="C1595" s="34">
        <v>372</v>
      </c>
      <c r="D1595" s="18" t="s">
        <v>3027</v>
      </c>
      <c r="E1595" s="41" t="s">
        <v>50</v>
      </c>
      <c r="F1595" s="18" t="s">
        <v>1830</v>
      </c>
      <c r="G1595" s="62" t="s">
        <v>4533</v>
      </c>
      <c r="H1595" s="52">
        <v>41302</v>
      </c>
      <c r="I1595" s="138">
        <v>600000</v>
      </c>
      <c r="J1595" s="105" t="s">
        <v>1831</v>
      </c>
      <c r="K1595" s="42" t="s">
        <v>1934</v>
      </c>
    </row>
    <row r="1596" spans="2:11" s="40" customFormat="1" ht="63" x14ac:dyDescent="0.25">
      <c r="B1596" s="178"/>
      <c r="C1596" s="34">
        <v>373</v>
      </c>
      <c r="D1596" s="18" t="s">
        <v>3028</v>
      </c>
      <c r="E1596" s="41" t="s">
        <v>50</v>
      </c>
      <c r="F1596" s="18" t="s">
        <v>1832</v>
      </c>
      <c r="G1596" s="62" t="s">
        <v>4532</v>
      </c>
      <c r="H1596" s="52">
        <v>41302</v>
      </c>
      <c r="I1596" s="138">
        <v>1000000</v>
      </c>
      <c r="J1596" s="105" t="s">
        <v>1831</v>
      </c>
      <c r="K1596" s="42" t="s">
        <v>1910</v>
      </c>
    </row>
    <row r="1597" spans="2:11" s="40" customFormat="1" x14ac:dyDescent="0.25">
      <c r="B1597" s="178"/>
      <c r="C1597" s="84"/>
      <c r="D1597" s="106"/>
      <c r="E1597" s="80"/>
      <c r="F1597" s="36"/>
      <c r="G1597" s="36"/>
      <c r="H1597" s="68"/>
      <c r="I1597" s="135"/>
      <c r="J1597" s="38"/>
      <c r="K1597" s="42"/>
    </row>
    <row r="1598" spans="2:11" s="40" customFormat="1" ht="110.25" x14ac:dyDescent="0.25">
      <c r="B1598" s="178"/>
      <c r="C1598" s="8">
        <v>374</v>
      </c>
      <c r="D1598" s="18" t="s">
        <v>3013</v>
      </c>
      <c r="E1598" s="18" t="s">
        <v>1085</v>
      </c>
      <c r="F1598" s="72" t="s">
        <v>1086</v>
      </c>
      <c r="G1598" s="11" t="s">
        <v>4463</v>
      </c>
      <c r="H1598" s="10">
        <v>41344</v>
      </c>
      <c r="I1598" s="144">
        <v>1896046.92</v>
      </c>
      <c r="J1598" s="9"/>
      <c r="K1598" s="9" t="s">
        <v>1087</v>
      </c>
    </row>
    <row r="1599" spans="2:11" s="40" customFormat="1" ht="110.25" x14ac:dyDescent="0.25">
      <c r="B1599" s="178"/>
      <c r="C1599" s="8">
        <f>C1598+1</f>
        <v>375</v>
      </c>
      <c r="D1599" s="18" t="s">
        <v>3013</v>
      </c>
      <c r="E1599" s="18" t="s">
        <v>1085</v>
      </c>
      <c r="F1599" s="13" t="s">
        <v>1088</v>
      </c>
      <c r="G1599" s="4" t="s">
        <v>1089</v>
      </c>
      <c r="H1599" s="10">
        <v>41180</v>
      </c>
      <c r="I1599" s="144">
        <v>778861.5</v>
      </c>
      <c r="J1599" s="9"/>
      <c r="K1599" s="9" t="s">
        <v>1090</v>
      </c>
    </row>
    <row r="1600" spans="2:11" s="40" customFormat="1" ht="63" x14ac:dyDescent="0.25">
      <c r="B1600" s="178"/>
      <c r="C1600" s="8">
        <f t="shared" ref="C1600:C1646" si="2">C1599+1</f>
        <v>376</v>
      </c>
      <c r="D1600" s="13" t="s">
        <v>3184</v>
      </c>
      <c r="E1600" s="13" t="s">
        <v>1036</v>
      </c>
      <c r="F1600" s="13" t="s">
        <v>1037</v>
      </c>
      <c r="G1600" s="11" t="s">
        <v>4464</v>
      </c>
      <c r="H1600" s="10">
        <v>41407</v>
      </c>
      <c r="I1600" s="144">
        <v>1173246</v>
      </c>
      <c r="J1600" s="9"/>
      <c r="K1600" s="9" t="s">
        <v>1091</v>
      </c>
    </row>
    <row r="1601" spans="2:11" s="40" customFormat="1" ht="126" x14ac:dyDescent="0.25">
      <c r="B1601" s="178"/>
      <c r="C1601" s="8">
        <f t="shared" si="2"/>
        <v>377</v>
      </c>
      <c r="D1601" s="13" t="s">
        <v>3151</v>
      </c>
      <c r="E1601" s="13" t="s">
        <v>1092</v>
      </c>
      <c r="F1601" s="13" t="s">
        <v>1093</v>
      </c>
      <c r="G1601" s="11" t="s">
        <v>4465</v>
      </c>
      <c r="H1601" s="10">
        <v>41298</v>
      </c>
      <c r="I1601" s="144">
        <v>1517778.51</v>
      </c>
      <c r="J1601" s="9"/>
      <c r="K1601" s="9" t="s">
        <v>1094</v>
      </c>
    </row>
    <row r="1602" spans="2:11" s="40" customFormat="1" ht="78.75" x14ac:dyDescent="0.25">
      <c r="B1602" s="178"/>
      <c r="C1602" s="8">
        <f t="shared" si="2"/>
        <v>378</v>
      </c>
      <c r="D1602" s="18" t="s">
        <v>1095</v>
      </c>
      <c r="E1602" s="18" t="s">
        <v>1096</v>
      </c>
      <c r="F1602" s="18" t="s">
        <v>1097</v>
      </c>
      <c r="G1602" s="4" t="s">
        <v>1098</v>
      </c>
      <c r="H1602" s="10">
        <v>41261</v>
      </c>
      <c r="I1602" s="144">
        <v>190082</v>
      </c>
      <c r="J1602" s="9"/>
      <c r="K1602" s="9" t="s">
        <v>1099</v>
      </c>
    </row>
    <row r="1603" spans="2:11" s="40" customFormat="1" ht="94.5" x14ac:dyDescent="0.25">
      <c r="B1603" s="178"/>
      <c r="C1603" s="8">
        <f t="shared" si="2"/>
        <v>379</v>
      </c>
      <c r="D1603" s="18" t="s">
        <v>1100</v>
      </c>
      <c r="E1603" s="18" t="s">
        <v>1096</v>
      </c>
      <c r="F1603" s="18" t="s">
        <v>1101</v>
      </c>
      <c r="G1603" s="4" t="s">
        <v>1098</v>
      </c>
      <c r="H1603" s="10">
        <v>41261</v>
      </c>
      <c r="I1603" s="144">
        <v>131525</v>
      </c>
      <c r="J1603" s="9"/>
      <c r="K1603" s="9" t="s">
        <v>2815</v>
      </c>
    </row>
    <row r="1604" spans="2:11" s="40" customFormat="1" ht="63" x14ac:dyDescent="0.25">
      <c r="B1604" s="178"/>
      <c r="C1604" s="8">
        <f t="shared" si="2"/>
        <v>380</v>
      </c>
      <c r="D1604" s="18" t="s">
        <v>1102</v>
      </c>
      <c r="E1604" s="18" t="s">
        <v>1096</v>
      </c>
      <c r="F1604" s="18" t="s">
        <v>1103</v>
      </c>
      <c r="G1604" s="4" t="s">
        <v>1098</v>
      </c>
      <c r="H1604" s="10">
        <v>41261</v>
      </c>
      <c r="I1604" s="144">
        <f>323126.72+374950.9</f>
        <v>698077.62</v>
      </c>
      <c r="J1604" s="9"/>
      <c r="K1604" s="9" t="s">
        <v>1104</v>
      </c>
    </row>
    <row r="1605" spans="2:11" s="40" customFormat="1" ht="63" x14ac:dyDescent="0.25">
      <c r="B1605" s="178"/>
      <c r="C1605" s="8">
        <f t="shared" si="2"/>
        <v>381</v>
      </c>
      <c r="D1605" s="13" t="s">
        <v>3185</v>
      </c>
      <c r="E1605" s="18" t="s">
        <v>1096</v>
      </c>
      <c r="F1605" s="18" t="s">
        <v>1105</v>
      </c>
      <c r="G1605" s="4" t="s">
        <v>1098</v>
      </c>
      <c r="H1605" s="10">
        <v>41261</v>
      </c>
      <c r="I1605" s="144">
        <v>246293.8</v>
      </c>
      <c r="J1605" s="9"/>
      <c r="K1605" s="9" t="s">
        <v>2816</v>
      </c>
    </row>
    <row r="1606" spans="2:11" s="40" customFormat="1" ht="63" x14ac:dyDescent="0.25">
      <c r="B1606" s="178"/>
      <c r="C1606" s="8">
        <f t="shared" si="2"/>
        <v>382</v>
      </c>
      <c r="D1606" s="13" t="s">
        <v>3185</v>
      </c>
      <c r="E1606" s="18" t="s">
        <v>1096</v>
      </c>
      <c r="F1606" s="18" t="s">
        <v>1106</v>
      </c>
      <c r="G1606" s="4" t="s">
        <v>1098</v>
      </c>
      <c r="H1606" s="10">
        <v>41261</v>
      </c>
      <c r="I1606" s="144">
        <v>71676</v>
      </c>
      <c r="J1606" s="9"/>
      <c r="K1606" s="9" t="s">
        <v>1107</v>
      </c>
    </row>
    <row r="1607" spans="2:11" s="40" customFormat="1" ht="63" x14ac:dyDescent="0.25">
      <c r="B1607" s="178"/>
      <c r="C1607" s="8">
        <f t="shared" si="2"/>
        <v>383</v>
      </c>
      <c r="D1607" s="13" t="s">
        <v>3185</v>
      </c>
      <c r="E1607" s="18" t="s">
        <v>1096</v>
      </c>
      <c r="F1607" s="18" t="s">
        <v>1108</v>
      </c>
      <c r="G1607" s="4" t="s">
        <v>1098</v>
      </c>
      <c r="H1607" s="10">
        <v>41261</v>
      </c>
      <c r="I1607" s="144">
        <v>20385</v>
      </c>
      <c r="J1607" s="9"/>
      <c r="K1607" s="9" t="s">
        <v>1109</v>
      </c>
    </row>
    <row r="1608" spans="2:11" s="40" customFormat="1" ht="78.75" x14ac:dyDescent="0.25">
      <c r="B1608" s="178"/>
      <c r="C1608" s="8">
        <f t="shared" si="2"/>
        <v>384</v>
      </c>
      <c r="D1608" s="78" t="s">
        <v>3186</v>
      </c>
      <c r="E1608" s="77" t="s">
        <v>1110</v>
      </c>
      <c r="F1608" s="78" t="s">
        <v>966</v>
      </c>
      <c r="G1608" s="11" t="s">
        <v>1111</v>
      </c>
      <c r="H1608" s="10">
        <v>41427</v>
      </c>
      <c r="I1608" s="144">
        <f>46228.5+24172+12014+60742</f>
        <v>143156.5</v>
      </c>
      <c r="J1608" s="9"/>
      <c r="K1608" s="9" t="s">
        <v>1112</v>
      </c>
    </row>
    <row r="1609" spans="2:11" s="40" customFormat="1" ht="110.25" x14ac:dyDescent="0.25">
      <c r="B1609" s="178"/>
      <c r="C1609" s="8">
        <f t="shared" si="2"/>
        <v>385</v>
      </c>
      <c r="D1609" s="13" t="s">
        <v>3187</v>
      </c>
      <c r="E1609" s="77" t="s">
        <v>1113</v>
      </c>
      <c r="F1609" s="13" t="s">
        <v>1114</v>
      </c>
      <c r="G1609" s="11" t="s">
        <v>1115</v>
      </c>
      <c r="H1609" s="10">
        <v>41709</v>
      </c>
      <c r="I1609" s="144">
        <v>45183</v>
      </c>
      <c r="J1609" s="9"/>
      <c r="K1609" s="9" t="s">
        <v>1116</v>
      </c>
    </row>
    <row r="1610" spans="2:11" s="40" customFormat="1" ht="63" x14ac:dyDescent="0.25">
      <c r="B1610" s="178"/>
      <c r="C1610" s="8">
        <f t="shared" si="2"/>
        <v>386</v>
      </c>
      <c r="D1610" s="13" t="s">
        <v>3188</v>
      </c>
      <c r="E1610" s="13" t="s">
        <v>1117</v>
      </c>
      <c r="F1610" s="13" t="s">
        <v>1118</v>
      </c>
      <c r="G1610" s="13" t="s">
        <v>1119</v>
      </c>
      <c r="H1610" s="10">
        <v>41629</v>
      </c>
      <c r="I1610" s="144">
        <v>418876.4</v>
      </c>
      <c r="J1610" s="9"/>
      <c r="K1610" s="9" t="s">
        <v>1120</v>
      </c>
    </row>
    <row r="1611" spans="2:11" s="40" customFormat="1" ht="78.75" x14ac:dyDescent="0.25">
      <c r="B1611" s="178"/>
      <c r="C1611" s="8">
        <f t="shared" si="2"/>
        <v>387</v>
      </c>
      <c r="D1611" s="72" t="s">
        <v>3206</v>
      </c>
      <c r="E1611" s="72" t="s">
        <v>908</v>
      </c>
      <c r="F1611" s="72" t="s">
        <v>909</v>
      </c>
      <c r="G1611" s="21" t="s">
        <v>910</v>
      </c>
      <c r="H1611" s="10">
        <v>41501</v>
      </c>
      <c r="I1611" s="144">
        <v>2178928</v>
      </c>
      <c r="J1611" s="9"/>
      <c r="K1611" s="9" t="s">
        <v>1121</v>
      </c>
    </row>
    <row r="1612" spans="2:11" s="40" customFormat="1" ht="47.25" x14ac:dyDescent="0.25">
      <c r="B1612" s="178"/>
      <c r="C1612" s="8">
        <f t="shared" si="2"/>
        <v>388</v>
      </c>
      <c r="D1612" s="13" t="s">
        <v>3185</v>
      </c>
      <c r="E1612" s="72" t="s">
        <v>1122</v>
      </c>
      <c r="F1612" s="72" t="s">
        <v>1123</v>
      </c>
      <c r="G1612" s="11" t="s">
        <v>4466</v>
      </c>
      <c r="H1612" s="10">
        <v>41360</v>
      </c>
      <c r="I1612" s="144">
        <v>32538</v>
      </c>
      <c r="J1612" s="9"/>
      <c r="K1612" s="9" t="s">
        <v>1124</v>
      </c>
    </row>
    <row r="1613" spans="2:11" s="40" customFormat="1" ht="78.75" x14ac:dyDescent="0.25">
      <c r="B1613" s="178"/>
      <c r="C1613" s="8">
        <f t="shared" si="2"/>
        <v>389</v>
      </c>
      <c r="D1613" s="72" t="s">
        <v>3206</v>
      </c>
      <c r="E1613" s="13" t="s">
        <v>886</v>
      </c>
      <c r="F1613" s="19" t="s">
        <v>887</v>
      </c>
      <c r="G1613" s="21" t="s">
        <v>888</v>
      </c>
      <c r="H1613" s="10">
        <v>41323</v>
      </c>
      <c r="I1613" s="144">
        <v>1183903</v>
      </c>
      <c r="J1613" s="9"/>
      <c r="K1613" s="9" t="s">
        <v>1125</v>
      </c>
    </row>
    <row r="1614" spans="2:11" s="40" customFormat="1" ht="63" x14ac:dyDescent="0.25">
      <c r="B1614" s="178"/>
      <c r="C1614" s="8">
        <f t="shared" si="2"/>
        <v>390</v>
      </c>
      <c r="D1614" s="13" t="s">
        <v>3082</v>
      </c>
      <c r="E1614" s="18" t="s">
        <v>1126</v>
      </c>
      <c r="F1614" s="107" t="s">
        <v>1127</v>
      </c>
      <c r="G1614" s="11" t="s">
        <v>4467</v>
      </c>
      <c r="H1614" s="10">
        <v>41354</v>
      </c>
      <c r="I1614" s="144">
        <v>1539260.8</v>
      </c>
      <c r="J1614" s="9"/>
      <c r="K1614" s="9" t="s">
        <v>1128</v>
      </c>
    </row>
    <row r="1615" spans="2:11" s="40" customFormat="1" ht="78.75" x14ac:dyDescent="0.25">
      <c r="B1615" s="178"/>
      <c r="C1615" s="8">
        <f t="shared" si="2"/>
        <v>391</v>
      </c>
      <c r="D1615" s="18" t="s">
        <v>3083</v>
      </c>
      <c r="E1615" s="18" t="s">
        <v>1129</v>
      </c>
      <c r="F1615" s="107" t="s">
        <v>1130</v>
      </c>
      <c r="G1615" s="11" t="s">
        <v>4468</v>
      </c>
      <c r="H1615" s="10">
        <v>41260</v>
      </c>
      <c r="I1615" s="144">
        <v>698089.04</v>
      </c>
      <c r="J1615" s="9"/>
      <c r="K1615" s="9" t="s">
        <v>1131</v>
      </c>
    </row>
    <row r="1616" spans="2:11" s="40" customFormat="1" ht="78.75" x14ac:dyDescent="0.25">
      <c r="B1616" s="178"/>
      <c r="C1616" s="8">
        <f t="shared" si="2"/>
        <v>392</v>
      </c>
      <c r="D1616" s="13" t="s">
        <v>3152</v>
      </c>
      <c r="E1616" s="18" t="s">
        <v>1129</v>
      </c>
      <c r="F1616" s="77" t="s">
        <v>1132</v>
      </c>
      <c r="G1616" s="11" t="s">
        <v>4469</v>
      </c>
      <c r="H1616" s="10">
        <v>40779</v>
      </c>
      <c r="I1616" s="144">
        <v>1236143.44</v>
      </c>
      <c r="J1616" s="9"/>
      <c r="K1616" s="9" t="s">
        <v>1133</v>
      </c>
    </row>
    <row r="1617" spans="2:11" s="40" customFormat="1" ht="78.75" x14ac:dyDescent="0.25">
      <c r="B1617" s="178"/>
      <c r="C1617" s="8">
        <f t="shared" si="2"/>
        <v>393</v>
      </c>
      <c r="D1617" s="13" t="s">
        <v>3207</v>
      </c>
      <c r="E1617" s="13" t="s">
        <v>1078</v>
      </c>
      <c r="F1617" s="13" t="s">
        <v>1079</v>
      </c>
      <c r="G1617" s="11" t="s">
        <v>4470</v>
      </c>
      <c r="H1617" s="10">
        <v>41039</v>
      </c>
      <c r="I1617" s="144">
        <v>356738.2</v>
      </c>
      <c r="J1617" s="9"/>
      <c r="K1617" s="9" t="s">
        <v>1134</v>
      </c>
    </row>
    <row r="1618" spans="2:11" s="40" customFormat="1" ht="78.75" x14ac:dyDescent="0.25">
      <c r="B1618" s="178"/>
      <c r="C1618" s="8">
        <f t="shared" si="2"/>
        <v>394</v>
      </c>
      <c r="D1618" s="13" t="s">
        <v>3210</v>
      </c>
      <c r="E1618" s="18" t="s">
        <v>1135</v>
      </c>
      <c r="F1618" s="107" t="s">
        <v>1136</v>
      </c>
      <c r="G1618" s="13" t="s">
        <v>1137</v>
      </c>
      <c r="H1618" s="10">
        <v>40408</v>
      </c>
      <c r="I1618" s="144">
        <v>122700</v>
      </c>
      <c r="J1618" s="9"/>
      <c r="K1618" s="9" t="s">
        <v>1138</v>
      </c>
    </row>
    <row r="1619" spans="2:11" s="40" customFormat="1" ht="78.75" x14ac:dyDescent="0.25">
      <c r="B1619" s="178"/>
      <c r="C1619" s="8">
        <f t="shared" si="2"/>
        <v>395</v>
      </c>
      <c r="D1619" s="13" t="s">
        <v>3208</v>
      </c>
      <c r="E1619" s="13" t="s">
        <v>1139</v>
      </c>
      <c r="F1619" s="18" t="s">
        <v>1140</v>
      </c>
      <c r="G1619" s="11" t="s">
        <v>4471</v>
      </c>
      <c r="H1619" s="10">
        <v>41365</v>
      </c>
      <c r="I1619" s="144">
        <v>506412.23</v>
      </c>
      <c r="J1619" s="9"/>
      <c r="K1619" s="9" t="s">
        <v>1141</v>
      </c>
    </row>
    <row r="1620" spans="2:11" s="40" customFormat="1" ht="78.75" x14ac:dyDescent="0.25">
      <c r="B1620" s="178"/>
      <c r="C1620" s="8">
        <f t="shared" si="2"/>
        <v>396</v>
      </c>
      <c r="D1620" s="13" t="s">
        <v>3209</v>
      </c>
      <c r="E1620" s="18" t="s">
        <v>928</v>
      </c>
      <c r="F1620" s="107" t="s">
        <v>1142</v>
      </c>
      <c r="G1620" s="11" t="s">
        <v>4321</v>
      </c>
      <c r="H1620" s="10">
        <v>41465</v>
      </c>
      <c r="I1620" s="144">
        <v>269840</v>
      </c>
      <c r="J1620" s="9"/>
      <c r="K1620" s="9" t="s">
        <v>1143</v>
      </c>
    </row>
    <row r="1621" spans="2:11" s="40" customFormat="1" ht="78.75" x14ac:dyDescent="0.25">
      <c r="B1621" s="178"/>
      <c r="C1621" s="8">
        <f t="shared" si="2"/>
        <v>397</v>
      </c>
      <c r="D1621" s="72" t="s">
        <v>3023</v>
      </c>
      <c r="E1621" s="72" t="s">
        <v>919</v>
      </c>
      <c r="F1621" s="72" t="s">
        <v>1144</v>
      </c>
      <c r="G1621" s="11" t="s">
        <v>4472</v>
      </c>
      <c r="H1621" s="10">
        <v>41671</v>
      </c>
      <c r="I1621" s="144">
        <f>824100+870871.5</f>
        <v>1694971.5</v>
      </c>
      <c r="J1621" s="9"/>
      <c r="K1621" s="9" t="s">
        <v>1145</v>
      </c>
    </row>
    <row r="1622" spans="2:11" s="40" customFormat="1" ht="94.5" x14ac:dyDescent="0.25">
      <c r="B1622" s="178"/>
      <c r="C1622" s="8">
        <f t="shared" si="2"/>
        <v>398</v>
      </c>
      <c r="D1622" s="13" t="s">
        <v>3211</v>
      </c>
      <c r="E1622" s="18" t="s">
        <v>1146</v>
      </c>
      <c r="F1622" s="107" t="s">
        <v>1147</v>
      </c>
      <c r="G1622" s="11" t="s">
        <v>4473</v>
      </c>
      <c r="H1622" s="10">
        <v>41444</v>
      </c>
      <c r="I1622" s="144">
        <v>1302000</v>
      </c>
      <c r="J1622" s="9"/>
      <c r="K1622" s="9" t="s">
        <v>1148</v>
      </c>
    </row>
    <row r="1623" spans="2:11" s="40" customFormat="1" ht="63" x14ac:dyDescent="0.25">
      <c r="B1623" s="178"/>
      <c r="C1623" s="8">
        <f t="shared" si="2"/>
        <v>399</v>
      </c>
      <c r="D1623" s="18" t="s">
        <v>3212</v>
      </c>
      <c r="E1623" s="18" t="s">
        <v>1149</v>
      </c>
      <c r="F1623" s="18" t="s">
        <v>1150</v>
      </c>
      <c r="G1623" s="4" t="s">
        <v>1151</v>
      </c>
      <c r="H1623" s="10">
        <v>41383</v>
      </c>
      <c r="I1623" s="144">
        <v>1366956</v>
      </c>
      <c r="J1623" s="9"/>
      <c r="K1623" s="9" t="s">
        <v>1152</v>
      </c>
    </row>
    <row r="1624" spans="2:11" s="40" customFormat="1" ht="78.75" x14ac:dyDescent="0.25">
      <c r="B1624" s="178"/>
      <c r="C1624" s="8">
        <f t="shared" si="2"/>
        <v>400</v>
      </c>
      <c r="D1624" s="13" t="s">
        <v>3189</v>
      </c>
      <c r="E1624" s="18" t="s">
        <v>1153</v>
      </c>
      <c r="F1624" s="72" t="s">
        <v>1154</v>
      </c>
      <c r="G1624" s="11" t="s">
        <v>4474</v>
      </c>
      <c r="H1624" s="10">
        <v>41474</v>
      </c>
      <c r="I1624" s="144">
        <v>738808.3</v>
      </c>
      <c r="J1624" s="9"/>
      <c r="K1624" s="9" t="s">
        <v>1155</v>
      </c>
    </row>
    <row r="1625" spans="2:11" s="40" customFormat="1" ht="63" x14ac:dyDescent="0.25">
      <c r="B1625" s="178"/>
      <c r="C1625" s="8">
        <f t="shared" si="2"/>
        <v>401</v>
      </c>
      <c r="D1625" s="13" t="s">
        <v>3189</v>
      </c>
      <c r="E1625" s="18" t="s">
        <v>1156</v>
      </c>
      <c r="F1625" s="72" t="s">
        <v>1154</v>
      </c>
      <c r="G1625" s="11" t="s">
        <v>4474</v>
      </c>
      <c r="H1625" s="10">
        <v>41474</v>
      </c>
      <c r="I1625" s="144">
        <v>734082.9</v>
      </c>
      <c r="J1625" s="9"/>
      <c r="K1625" s="9" t="s">
        <v>1157</v>
      </c>
    </row>
    <row r="1626" spans="2:11" s="40" customFormat="1" ht="63" x14ac:dyDescent="0.25">
      <c r="B1626" s="178"/>
      <c r="C1626" s="8">
        <f t="shared" si="2"/>
        <v>402</v>
      </c>
      <c r="D1626" s="72" t="s">
        <v>3153</v>
      </c>
      <c r="E1626" s="18" t="s">
        <v>1158</v>
      </c>
      <c r="F1626" s="72" t="s">
        <v>1159</v>
      </c>
      <c r="G1626" s="11" t="s">
        <v>4475</v>
      </c>
      <c r="H1626" s="10">
        <v>41435</v>
      </c>
      <c r="I1626" s="144">
        <v>7500</v>
      </c>
      <c r="J1626" s="9"/>
      <c r="K1626" s="9" t="s">
        <v>1160</v>
      </c>
    </row>
    <row r="1627" spans="2:11" s="40" customFormat="1" ht="63" x14ac:dyDescent="0.25">
      <c r="B1627" s="178"/>
      <c r="C1627" s="8">
        <f t="shared" si="2"/>
        <v>403</v>
      </c>
      <c r="D1627" s="72" t="s">
        <v>3154</v>
      </c>
      <c r="E1627" s="18" t="s">
        <v>1161</v>
      </c>
      <c r="F1627" s="72" t="s">
        <v>1159</v>
      </c>
      <c r="G1627" s="11" t="s">
        <v>4476</v>
      </c>
      <c r="H1627" s="10">
        <v>41472</v>
      </c>
      <c r="I1627" s="144">
        <v>13750</v>
      </c>
      <c r="J1627" s="9"/>
      <c r="K1627" s="9" t="s">
        <v>1162</v>
      </c>
    </row>
    <row r="1628" spans="2:11" s="40" customFormat="1" ht="110.25" x14ac:dyDescent="0.25">
      <c r="B1628" s="178"/>
      <c r="C1628" s="8">
        <f t="shared" si="2"/>
        <v>404</v>
      </c>
      <c r="D1628" s="71" t="s">
        <v>4634</v>
      </c>
      <c r="E1628" s="18" t="s">
        <v>1163</v>
      </c>
      <c r="F1628" s="72" t="s">
        <v>1164</v>
      </c>
      <c r="G1628" s="11" t="s">
        <v>4477</v>
      </c>
      <c r="H1628" s="10">
        <v>41429</v>
      </c>
      <c r="I1628" s="144">
        <v>14945</v>
      </c>
      <c r="J1628" s="9"/>
      <c r="K1628" s="9" t="s">
        <v>1165</v>
      </c>
    </row>
    <row r="1629" spans="2:11" s="40" customFormat="1" ht="94.5" x14ac:dyDescent="0.25">
      <c r="B1629" s="178"/>
      <c r="C1629" s="8">
        <f t="shared" si="2"/>
        <v>405</v>
      </c>
      <c r="D1629" s="71" t="s">
        <v>4634</v>
      </c>
      <c r="E1629" s="18" t="s">
        <v>1166</v>
      </c>
      <c r="F1629" s="72" t="s">
        <v>1164</v>
      </c>
      <c r="G1629" s="11" t="s">
        <v>4478</v>
      </c>
      <c r="H1629" s="10">
        <v>41429</v>
      </c>
      <c r="I1629" s="144">
        <v>13765</v>
      </c>
      <c r="J1629" s="9"/>
      <c r="K1629" s="9" t="s">
        <v>1167</v>
      </c>
    </row>
    <row r="1630" spans="2:11" s="40" customFormat="1" ht="126" x14ac:dyDescent="0.25">
      <c r="B1630" s="178"/>
      <c r="C1630" s="8">
        <f t="shared" si="2"/>
        <v>406</v>
      </c>
      <c r="D1630" s="71" t="s">
        <v>4635</v>
      </c>
      <c r="E1630" s="18" t="s">
        <v>902</v>
      </c>
      <c r="F1630" s="72" t="s">
        <v>1164</v>
      </c>
      <c r="G1630" s="11" t="s">
        <v>4329</v>
      </c>
      <c r="H1630" s="10">
        <v>41429</v>
      </c>
      <c r="I1630" s="144">
        <v>13713</v>
      </c>
      <c r="J1630" s="9"/>
      <c r="K1630" s="9" t="s">
        <v>1168</v>
      </c>
    </row>
    <row r="1631" spans="2:11" s="40" customFormat="1" ht="78.75" x14ac:dyDescent="0.25">
      <c r="B1631" s="178"/>
      <c r="C1631" s="8">
        <f t="shared" si="2"/>
        <v>407</v>
      </c>
      <c r="D1631" s="71" t="s">
        <v>4635</v>
      </c>
      <c r="E1631" s="18" t="s">
        <v>1169</v>
      </c>
      <c r="F1631" s="72" t="s">
        <v>1164</v>
      </c>
      <c r="G1631" s="11" t="s">
        <v>4331</v>
      </c>
      <c r="H1631" s="10">
        <v>41429</v>
      </c>
      <c r="I1631" s="144">
        <v>28847.919999999998</v>
      </c>
      <c r="J1631" s="9"/>
      <c r="K1631" s="9" t="s">
        <v>1170</v>
      </c>
    </row>
    <row r="1632" spans="2:11" s="40" customFormat="1" ht="126" x14ac:dyDescent="0.25">
      <c r="B1632" s="178"/>
      <c r="C1632" s="8">
        <f t="shared" si="2"/>
        <v>408</v>
      </c>
      <c r="D1632" s="71" t="s">
        <v>4634</v>
      </c>
      <c r="E1632" s="18" t="s">
        <v>1171</v>
      </c>
      <c r="F1632" s="72" t="s">
        <v>1164</v>
      </c>
      <c r="G1632" s="11" t="s">
        <v>4330</v>
      </c>
      <c r="H1632" s="10">
        <v>41429</v>
      </c>
      <c r="I1632" s="144">
        <f>12470.98+13458.9</f>
        <v>25929.879999999997</v>
      </c>
      <c r="J1632" s="9"/>
      <c r="K1632" s="9" t="s">
        <v>1172</v>
      </c>
    </row>
    <row r="1633" spans="2:11" s="40" customFormat="1" ht="94.5" x14ac:dyDescent="0.25">
      <c r="B1633" s="178"/>
      <c r="C1633" s="8">
        <f t="shared" si="2"/>
        <v>409</v>
      </c>
      <c r="D1633" s="71" t="s">
        <v>4634</v>
      </c>
      <c r="E1633" s="18" t="s">
        <v>1173</v>
      </c>
      <c r="F1633" s="72" t="s">
        <v>1164</v>
      </c>
      <c r="G1633" s="11" t="s">
        <v>4479</v>
      </c>
      <c r="H1633" s="10">
        <v>41429</v>
      </c>
      <c r="I1633" s="144">
        <v>13088</v>
      </c>
      <c r="J1633" s="9"/>
      <c r="K1633" s="9" t="s">
        <v>1174</v>
      </c>
    </row>
    <row r="1634" spans="2:11" s="40" customFormat="1" ht="78.75" x14ac:dyDescent="0.25">
      <c r="B1634" s="178"/>
      <c r="C1634" s="8">
        <f t="shared" si="2"/>
        <v>410</v>
      </c>
      <c r="D1634" s="13" t="s">
        <v>3219</v>
      </c>
      <c r="E1634" s="13" t="s">
        <v>1002</v>
      </c>
      <c r="F1634" s="13" t="s">
        <v>1000</v>
      </c>
      <c r="G1634" s="11" t="s">
        <v>4480</v>
      </c>
      <c r="H1634" s="10">
        <v>41615</v>
      </c>
      <c r="I1634" s="144">
        <v>386760.22</v>
      </c>
      <c r="J1634" s="9"/>
      <c r="K1634" s="9" t="s">
        <v>1175</v>
      </c>
    </row>
    <row r="1635" spans="2:11" s="40" customFormat="1" ht="94.5" x14ac:dyDescent="0.25">
      <c r="B1635" s="178"/>
      <c r="C1635" s="8">
        <f t="shared" si="2"/>
        <v>411</v>
      </c>
      <c r="D1635" s="13" t="s">
        <v>3219</v>
      </c>
      <c r="E1635" s="13" t="s">
        <v>1176</v>
      </c>
      <c r="F1635" s="13" t="s">
        <v>1000</v>
      </c>
      <c r="G1635" s="11" t="s">
        <v>4481</v>
      </c>
      <c r="H1635" s="10">
        <v>41174</v>
      </c>
      <c r="I1635" s="144">
        <v>1413828.28</v>
      </c>
      <c r="J1635" s="9"/>
      <c r="K1635" s="9" t="s">
        <v>1177</v>
      </c>
    </row>
    <row r="1636" spans="2:11" s="40" customFormat="1" ht="63" x14ac:dyDescent="0.25">
      <c r="B1636" s="178"/>
      <c r="C1636" s="8">
        <f t="shared" si="2"/>
        <v>412</v>
      </c>
      <c r="D1636" s="13" t="s">
        <v>3219</v>
      </c>
      <c r="E1636" s="13" t="s">
        <v>1178</v>
      </c>
      <c r="F1636" s="4" t="s">
        <v>1179</v>
      </c>
      <c r="G1636" s="11" t="s">
        <v>4482</v>
      </c>
      <c r="H1636" s="10">
        <v>41466</v>
      </c>
      <c r="I1636" s="144">
        <v>5852238</v>
      </c>
      <c r="J1636" s="9"/>
      <c r="K1636" s="9" t="s">
        <v>1180</v>
      </c>
    </row>
    <row r="1637" spans="2:11" s="40" customFormat="1" ht="47.25" x14ac:dyDescent="0.25">
      <c r="B1637" s="178"/>
      <c r="C1637" s="8">
        <f t="shared" si="2"/>
        <v>413</v>
      </c>
      <c r="D1637" s="13" t="s">
        <v>3219</v>
      </c>
      <c r="E1637" s="4" t="s">
        <v>1181</v>
      </c>
      <c r="F1637" s="4" t="s">
        <v>1179</v>
      </c>
      <c r="G1637" s="11" t="s">
        <v>4483</v>
      </c>
      <c r="H1637" s="10">
        <v>41403</v>
      </c>
      <c r="I1637" s="144">
        <v>1291830</v>
      </c>
      <c r="J1637" s="9"/>
      <c r="K1637" s="9" t="s">
        <v>1182</v>
      </c>
    </row>
    <row r="1638" spans="2:11" s="40" customFormat="1" ht="47.25" x14ac:dyDescent="0.25">
      <c r="B1638" s="178"/>
      <c r="C1638" s="8">
        <f t="shared" si="2"/>
        <v>414</v>
      </c>
      <c r="D1638" s="13" t="s">
        <v>3219</v>
      </c>
      <c r="E1638" s="13" t="s">
        <v>1183</v>
      </c>
      <c r="F1638" s="13" t="s">
        <v>1000</v>
      </c>
      <c r="G1638" s="11" t="s">
        <v>4484</v>
      </c>
      <c r="H1638" s="10">
        <v>41677</v>
      </c>
      <c r="I1638" s="144">
        <v>119706</v>
      </c>
      <c r="J1638" s="9"/>
      <c r="K1638" s="9" t="s">
        <v>1184</v>
      </c>
    </row>
    <row r="1639" spans="2:11" s="40" customFormat="1" ht="63" x14ac:dyDescent="0.25">
      <c r="B1639" s="178"/>
      <c r="C1639" s="8">
        <f t="shared" si="2"/>
        <v>415</v>
      </c>
      <c r="D1639" s="13" t="s">
        <v>3219</v>
      </c>
      <c r="E1639" s="4" t="s">
        <v>1185</v>
      </c>
      <c r="F1639" s="13" t="s">
        <v>1000</v>
      </c>
      <c r="G1639" s="11" t="s">
        <v>4480</v>
      </c>
      <c r="H1639" s="10">
        <v>41615</v>
      </c>
      <c r="I1639" s="144">
        <v>292644.2</v>
      </c>
      <c r="J1639" s="9"/>
      <c r="K1639" s="9" t="s">
        <v>1186</v>
      </c>
    </row>
    <row r="1640" spans="2:11" s="40" customFormat="1" ht="78.75" x14ac:dyDescent="0.25">
      <c r="B1640" s="178"/>
      <c r="C1640" s="8">
        <f t="shared" si="2"/>
        <v>416</v>
      </c>
      <c r="D1640" s="13" t="s">
        <v>3219</v>
      </c>
      <c r="E1640" s="13" t="s">
        <v>1004</v>
      </c>
      <c r="F1640" s="13" t="s">
        <v>1000</v>
      </c>
      <c r="G1640" s="11" t="s">
        <v>4481</v>
      </c>
      <c r="H1640" s="10">
        <v>41174</v>
      </c>
      <c r="I1640" s="144">
        <v>283381.07</v>
      </c>
      <c r="J1640" s="9"/>
      <c r="K1640" s="9" t="s">
        <v>1187</v>
      </c>
    </row>
    <row r="1641" spans="2:11" s="40" customFormat="1" ht="63" x14ac:dyDescent="0.25">
      <c r="B1641" s="178"/>
      <c r="C1641" s="8">
        <f t="shared" si="2"/>
        <v>417</v>
      </c>
      <c r="D1641" s="13" t="s">
        <v>3213</v>
      </c>
      <c r="E1641" s="4" t="s">
        <v>1188</v>
      </c>
      <c r="F1641" s="13" t="s">
        <v>1189</v>
      </c>
      <c r="G1641" s="11" t="s">
        <v>4482</v>
      </c>
      <c r="H1641" s="10">
        <v>41466</v>
      </c>
      <c r="I1641" s="144">
        <v>841930</v>
      </c>
      <c r="J1641" s="9"/>
      <c r="K1641" s="9" t="s">
        <v>1190</v>
      </c>
    </row>
    <row r="1642" spans="2:11" s="40" customFormat="1" ht="78.75" x14ac:dyDescent="0.25">
      <c r="B1642" s="178"/>
      <c r="C1642" s="8">
        <f t="shared" si="2"/>
        <v>418</v>
      </c>
      <c r="D1642" s="13" t="s">
        <v>3155</v>
      </c>
      <c r="E1642" s="13" t="s">
        <v>1191</v>
      </c>
      <c r="F1642" s="13" t="s">
        <v>1192</v>
      </c>
      <c r="G1642" s="11" t="s">
        <v>4483</v>
      </c>
      <c r="H1642" s="10">
        <v>41403</v>
      </c>
      <c r="I1642" s="144">
        <v>202978</v>
      </c>
      <c r="J1642" s="9"/>
      <c r="K1642" s="9" t="s">
        <v>1193</v>
      </c>
    </row>
    <row r="1643" spans="2:11" s="40" customFormat="1" ht="63" x14ac:dyDescent="0.25">
      <c r="B1643" s="178"/>
      <c r="C1643" s="8">
        <f t="shared" si="2"/>
        <v>419</v>
      </c>
      <c r="D1643" s="78" t="s">
        <v>3171</v>
      </c>
      <c r="E1643" s="115" t="s">
        <v>1194</v>
      </c>
      <c r="F1643" s="115" t="s">
        <v>1195</v>
      </c>
      <c r="G1643" s="11" t="s">
        <v>4484</v>
      </c>
      <c r="H1643" s="10">
        <v>41677</v>
      </c>
      <c r="I1643" s="144">
        <v>96100.58</v>
      </c>
      <c r="J1643" s="9"/>
      <c r="K1643" s="9" t="s">
        <v>1196</v>
      </c>
    </row>
    <row r="1644" spans="2:11" s="40" customFormat="1" ht="78.75" x14ac:dyDescent="0.25">
      <c r="B1644" s="178"/>
      <c r="C1644" s="8">
        <f t="shared" si="2"/>
        <v>420</v>
      </c>
      <c r="D1644" s="13" t="s">
        <v>3209</v>
      </c>
      <c r="E1644" s="4" t="s">
        <v>1197</v>
      </c>
      <c r="F1644" s="115" t="s">
        <v>1198</v>
      </c>
      <c r="G1644" s="11" t="s">
        <v>4485</v>
      </c>
      <c r="H1644" s="10">
        <v>41354</v>
      </c>
      <c r="I1644" s="144">
        <v>79034</v>
      </c>
      <c r="J1644" s="9"/>
      <c r="K1644" s="9" t="s">
        <v>2817</v>
      </c>
    </row>
    <row r="1645" spans="2:11" s="40" customFormat="1" ht="63" x14ac:dyDescent="0.25">
      <c r="B1645" s="178"/>
      <c r="C1645" s="8">
        <f t="shared" si="2"/>
        <v>421</v>
      </c>
      <c r="D1645" s="13" t="s">
        <v>3214</v>
      </c>
      <c r="E1645" s="115" t="s">
        <v>1199</v>
      </c>
      <c r="F1645" s="115" t="s">
        <v>1200</v>
      </c>
      <c r="G1645" s="115" t="s">
        <v>1201</v>
      </c>
      <c r="H1645" s="10">
        <v>41540</v>
      </c>
      <c r="I1645" s="144">
        <v>1203200</v>
      </c>
      <c r="J1645" s="9"/>
      <c r="K1645" s="9" t="s">
        <v>2818</v>
      </c>
    </row>
    <row r="1646" spans="2:11" s="40" customFormat="1" ht="47.25" x14ac:dyDescent="0.25">
      <c r="B1646" s="178"/>
      <c r="C1646" s="8">
        <f t="shared" si="2"/>
        <v>422</v>
      </c>
      <c r="D1646" s="13" t="s">
        <v>3215</v>
      </c>
      <c r="E1646" s="115" t="s">
        <v>1202</v>
      </c>
      <c r="F1646" s="115" t="s">
        <v>1203</v>
      </c>
      <c r="G1646" s="11" t="s">
        <v>4486</v>
      </c>
      <c r="H1646" s="10">
        <v>41460</v>
      </c>
      <c r="I1646" s="144">
        <v>32000</v>
      </c>
      <c r="J1646" s="5"/>
      <c r="K1646" s="9" t="s">
        <v>1204</v>
      </c>
    </row>
    <row r="1647" spans="2:11" s="40" customFormat="1" x14ac:dyDescent="0.25">
      <c r="B1647" s="178"/>
      <c r="C1647" s="84"/>
      <c r="D1647" s="106"/>
      <c r="E1647" s="80"/>
      <c r="F1647" s="36"/>
      <c r="G1647" s="36"/>
      <c r="H1647" s="68"/>
      <c r="I1647" s="133"/>
      <c r="J1647" s="38"/>
      <c r="K1647" s="42"/>
    </row>
    <row r="1648" spans="2:11" s="40" customFormat="1" ht="31.5" x14ac:dyDescent="0.25">
      <c r="B1648" s="178"/>
      <c r="C1648" s="94">
        <v>423</v>
      </c>
      <c r="D1648" s="80" t="s">
        <v>3220</v>
      </c>
      <c r="E1648" s="42" t="s">
        <v>1757</v>
      </c>
      <c r="F1648" s="35" t="s">
        <v>1322</v>
      </c>
      <c r="G1648" s="36" t="s">
        <v>4159</v>
      </c>
      <c r="H1648" s="43">
        <v>41579</v>
      </c>
      <c r="I1648" s="133">
        <v>146000</v>
      </c>
      <c r="J1648" s="38"/>
      <c r="K1648" s="42" t="s">
        <v>3704</v>
      </c>
    </row>
    <row r="1649" spans="2:11" s="40" customFormat="1" ht="31.5" x14ac:dyDescent="0.25">
      <c r="B1649" s="178"/>
      <c r="C1649" s="94">
        <v>424</v>
      </c>
      <c r="D1649" s="80" t="s">
        <v>3221</v>
      </c>
      <c r="E1649" s="42" t="s">
        <v>1757</v>
      </c>
      <c r="F1649" s="35" t="s">
        <v>1323</v>
      </c>
      <c r="G1649" s="36">
        <v>251</v>
      </c>
      <c r="H1649" s="43">
        <v>41368</v>
      </c>
      <c r="I1649" s="133">
        <v>40000</v>
      </c>
      <c r="J1649" s="38"/>
      <c r="K1649" s="42" t="s">
        <v>3474</v>
      </c>
    </row>
    <row r="1650" spans="2:11" s="40" customFormat="1" ht="47.25" x14ac:dyDescent="0.25">
      <c r="B1650" s="178"/>
      <c r="C1650" s="94">
        <v>425</v>
      </c>
      <c r="D1650" s="80" t="s">
        <v>3222</v>
      </c>
      <c r="E1650" s="42" t="s">
        <v>1757</v>
      </c>
      <c r="F1650" s="35" t="s">
        <v>1324</v>
      </c>
      <c r="G1650" s="36" t="s">
        <v>4024</v>
      </c>
      <c r="H1650" s="130" t="s">
        <v>3885</v>
      </c>
      <c r="I1650" s="133">
        <f>3780600-300000</f>
        <v>3480600</v>
      </c>
      <c r="J1650" s="38"/>
      <c r="K1650" s="42" t="s">
        <v>3705</v>
      </c>
    </row>
    <row r="1651" spans="2:11" s="40" customFormat="1" ht="63" x14ac:dyDescent="0.25">
      <c r="B1651" s="178"/>
      <c r="C1651" s="94">
        <v>426</v>
      </c>
      <c r="D1651" s="80" t="s">
        <v>3223</v>
      </c>
      <c r="E1651" s="42" t="s">
        <v>1757</v>
      </c>
      <c r="F1651" s="35" t="s">
        <v>1325</v>
      </c>
      <c r="G1651" s="36" t="s">
        <v>4160</v>
      </c>
      <c r="H1651" s="43">
        <v>41377</v>
      </c>
      <c r="I1651" s="133">
        <v>13950</v>
      </c>
      <c r="J1651" s="38"/>
      <c r="K1651" s="42" t="s">
        <v>3498</v>
      </c>
    </row>
    <row r="1652" spans="2:11" s="40" customFormat="1" ht="47.25" x14ac:dyDescent="0.25">
      <c r="B1652" s="178"/>
      <c r="C1652" s="94">
        <v>427</v>
      </c>
      <c r="D1652" s="80" t="s">
        <v>3224</v>
      </c>
      <c r="E1652" s="42" t="s">
        <v>1757</v>
      </c>
      <c r="F1652" s="35" t="s">
        <v>1326</v>
      </c>
      <c r="G1652" s="36" t="s">
        <v>4161</v>
      </c>
      <c r="H1652" s="43">
        <v>41508</v>
      </c>
      <c r="I1652" s="133">
        <f>2090300-300000</f>
        <v>1790300</v>
      </c>
      <c r="J1652" s="38"/>
      <c r="K1652" s="42" t="s">
        <v>3706</v>
      </c>
    </row>
    <row r="1653" spans="2:11" s="40" customFormat="1" ht="31.5" x14ac:dyDescent="0.25">
      <c r="B1653" s="178"/>
      <c r="C1653" s="94">
        <v>428</v>
      </c>
      <c r="D1653" s="80"/>
      <c r="E1653" s="42" t="s">
        <v>1757</v>
      </c>
      <c r="F1653" s="35"/>
      <c r="G1653" s="36"/>
      <c r="H1653" s="43"/>
      <c r="I1653" s="133">
        <v>50000</v>
      </c>
      <c r="J1653" s="38"/>
      <c r="K1653" s="42" t="s">
        <v>2565</v>
      </c>
    </row>
    <row r="1654" spans="2:11" s="40" customFormat="1" ht="31.5" x14ac:dyDescent="0.25">
      <c r="B1654" s="178"/>
      <c r="C1654" s="94">
        <v>429</v>
      </c>
      <c r="D1654" s="80" t="s">
        <v>3225</v>
      </c>
      <c r="E1654" s="42" t="s">
        <v>1757</v>
      </c>
      <c r="F1654" s="35" t="s">
        <v>1327</v>
      </c>
      <c r="G1654" s="36" t="s">
        <v>4162</v>
      </c>
      <c r="H1654" s="43">
        <v>41342</v>
      </c>
      <c r="I1654" s="133">
        <v>51700</v>
      </c>
      <c r="J1654" s="38"/>
      <c r="K1654" s="42" t="s">
        <v>3707</v>
      </c>
    </row>
    <row r="1655" spans="2:11" s="40" customFormat="1" ht="47.25" x14ac:dyDescent="0.25">
      <c r="B1655" s="178"/>
      <c r="C1655" s="94">
        <v>430</v>
      </c>
      <c r="D1655" s="80" t="s">
        <v>3226</v>
      </c>
      <c r="E1655" s="42" t="s">
        <v>1757</v>
      </c>
      <c r="F1655" s="35" t="s">
        <v>1328</v>
      </c>
      <c r="G1655" s="36" t="s">
        <v>4163</v>
      </c>
      <c r="H1655" s="43">
        <v>41475</v>
      </c>
      <c r="I1655" s="133">
        <v>287900</v>
      </c>
      <c r="J1655" s="38"/>
      <c r="K1655" s="42" t="s">
        <v>3708</v>
      </c>
    </row>
    <row r="1656" spans="2:11" s="40" customFormat="1" ht="47.25" x14ac:dyDescent="0.25">
      <c r="B1656" s="178"/>
      <c r="C1656" s="94">
        <v>431</v>
      </c>
      <c r="D1656" s="80" t="s">
        <v>3227</v>
      </c>
      <c r="E1656" s="42" t="s">
        <v>1757</v>
      </c>
      <c r="F1656" s="35" t="s">
        <v>1329</v>
      </c>
      <c r="G1656" s="36" t="s">
        <v>4164</v>
      </c>
      <c r="H1656" s="43">
        <v>41412</v>
      </c>
      <c r="I1656" s="133">
        <v>28100</v>
      </c>
      <c r="J1656" s="131"/>
      <c r="K1656" s="82" t="s">
        <v>3709</v>
      </c>
    </row>
    <row r="1657" spans="2:11" s="40" customFormat="1" ht="47.25" x14ac:dyDescent="0.25">
      <c r="B1657" s="178"/>
      <c r="C1657" s="94">
        <v>432</v>
      </c>
      <c r="D1657" s="80" t="s">
        <v>3228</v>
      </c>
      <c r="E1657" s="42" t="s">
        <v>1757</v>
      </c>
      <c r="F1657" s="35" t="s">
        <v>1330</v>
      </c>
      <c r="G1657" s="36" t="s">
        <v>4165</v>
      </c>
      <c r="H1657" s="43">
        <v>41433</v>
      </c>
      <c r="I1657" s="133">
        <v>41200</v>
      </c>
      <c r="J1657" s="38"/>
      <c r="K1657" s="42" t="s">
        <v>3710</v>
      </c>
    </row>
    <row r="1658" spans="2:11" s="40" customFormat="1" ht="47.25" x14ac:dyDescent="0.25">
      <c r="B1658" s="178"/>
      <c r="C1658" s="94">
        <v>433</v>
      </c>
      <c r="D1658" s="80" t="s">
        <v>3229</v>
      </c>
      <c r="E1658" s="42" t="s">
        <v>1757</v>
      </c>
      <c r="F1658" s="35" t="s">
        <v>1331</v>
      </c>
      <c r="G1658" s="36" t="s">
        <v>4166</v>
      </c>
      <c r="H1658" s="43">
        <v>41488</v>
      </c>
      <c r="I1658" s="133">
        <f>279500+20000</f>
        <v>299500</v>
      </c>
      <c r="J1658" s="38"/>
      <c r="K1658" s="42" t="s">
        <v>3711</v>
      </c>
    </row>
    <row r="1659" spans="2:11" s="40" customFormat="1" ht="47.25" x14ac:dyDescent="0.25">
      <c r="B1659" s="178"/>
      <c r="C1659" s="94">
        <v>434</v>
      </c>
      <c r="D1659" s="80" t="s">
        <v>3223</v>
      </c>
      <c r="E1659" s="42" t="s">
        <v>1757</v>
      </c>
      <c r="F1659" s="35" t="s">
        <v>1332</v>
      </c>
      <c r="G1659" s="36" t="s">
        <v>4167</v>
      </c>
      <c r="H1659" s="43">
        <v>41416</v>
      </c>
      <c r="I1659" s="133">
        <v>76100</v>
      </c>
      <c r="J1659" s="38"/>
      <c r="K1659" s="42" t="s">
        <v>3712</v>
      </c>
    </row>
    <row r="1660" spans="2:11" s="40" customFormat="1" ht="47.25" x14ac:dyDescent="0.25">
      <c r="B1660" s="178"/>
      <c r="C1660" s="94">
        <v>435</v>
      </c>
      <c r="D1660" s="80" t="s">
        <v>3230</v>
      </c>
      <c r="E1660" s="42" t="s">
        <v>1757</v>
      </c>
      <c r="F1660" s="35" t="s">
        <v>1333</v>
      </c>
      <c r="G1660" s="36" t="s">
        <v>4168</v>
      </c>
      <c r="H1660" s="43">
        <v>41462</v>
      </c>
      <c r="I1660" s="133">
        <v>135000</v>
      </c>
      <c r="J1660" s="38"/>
      <c r="K1660" s="42" t="s">
        <v>2562</v>
      </c>
    </row>
    <row r="1661" spans="2:11" s="40" customFormat="1" ht="31.5" x14ac:dyDescent="0.25">
      <c r="B1661" s="178"/>
      <c r="C1661" s="94">
        <v>436</v>
      </c>
      <c r="D1661" s="80" t="s">
        <v>3231</v>
      </c>
      <c r="E1661" s="42" t="s">
        <v>1757</v>
      </c>
      <c r="F1661" s="35" t="s">
        <v>4169</v>
      </c>
      <c r="G1661" s="36">
        <v>251</v>
      </c>
      <c r="H1661" s="43"/>
      <c r="I1661" s="133">
        <v>19800</v>
      </c>
      <c r="J1661" s="38"/>
      <c r="K1661" s="42" t="s">
        <v>2096</v>
      </c>
    </row>
    <row r="1662" spans="2:11" s="40" customFormat="1" ht="31.5" x14ac:dyDescent="0.25">
      <c r="B1662" s="178"/>
      <c r="C1662" s="94">
        <v>437</v>
      </c>
      <c r="D1662" s="80" t="s">
        <v>3232</v>
      </c>
      <c r="E1662" s="42" t="s">
        <v>1757</v>
      </c>
      <c r="F1662" s="35" t="s">
        <v>1334</v>
      </c>
      <c r="G1662" s="36" t="s">
        <v>4170</v>
      </c>
      <c r="H1662" s="43">
        <v>41489</v>
      </c>
      <c r="I1662" s="133">
        <v>62200</v>
      </c>
      <c r="J1662" s="38"/>
      <c r="K1662" s="42" t="s">
        <v>3473</v>
      </c>
    </row>
    <row r="1663" spans="2:11" s="40" customFormat="1" ht="31.5" x14ac:dyDescent="0.25">
      <c r="B1663" s="178"/>
      <c r="C1663" s="94">
        <v>438</v>
      </c>
      <c r="D1663" s="80" t="s">
        <v>3233</v>
      </c>
      <c r="E1663" s="42" t="s">
        <v>1757</v>
      </c>
      <c r="F1663" s="35" t="s">
        <v>1335</v>
      </c>
      <c r="G1663" s="36" t="s">
        <v>3984</v>
      </c>
      <c r="H1663" s="43">
        <v>41483</v>
      </c>
      <c r="I1663" s="133">
        <v>9500</v>
      </c>
      <c r="J1663" s="38"/>
      <c r="K1663" s="42" t="s">
        <v>3713</v>
      </c>
    </row>
    <row r="1664" spans="2:11" s="40" customFormat="1" ht="63" x14ac:dyDescent="0.25">
      <c r="B1664" s="178"/>
      <c r="C1664" s="94">
        <v>439</v>
      </c>
      <c r="D1664" s="80" t="s">
        <v>3234</v>
      </c>
      <c r="E1664" s="42" t="s">
        <v>1757</v>
      </c>
      <c r="F1664" s="35" t="s">
        <v>1336</v>
      </c>
      <c r="G1664" s="36"/>
      <c r="H1664" s="43">
        <v>41511</v>
      </c>
      <c r="I1664" s="133">
        <v>99000</v>
      </c>
      <c r="J1664" s="38"/>
      <c r="K1664" s="42" t="s">
        <v>3714</v>
      </c>
    </row>
    <row r="1665" spans="2:11" s="40" customFormat="1" ht="63" x14ac:dyDescent="0.25">
      <c r="B1665" s="178"/>
      <c r="C1665" s="94">
        <v>440</v>
      </c>
      <c r="D1665" s="80" t="s">
        <v>3235</v>
      </c>
      <c r="E1665" s="42" t="s">
        <v>1757</v>
      </c>
      <c r="F1665" s="35" t="s">
        <v>1337</v>
      </c>
      <c r="G1665" s="36" t="s">
        <v>4022</v>
      </c>
      <c r="H1665" s="43">
        <v>41595</v>
      </c>
      <c r="I1665" s="133">
        <v>409000</v>
      </c>
      <c r="J1665" s="38"/>
      <c r="K1665" s="42" t="s">
        <v>3715</v>
      </c>
    </row>
    <row r="1666" spans="2:11" s="40" customFormat="1" ht="31.5" x14ac:dyDescent="0.25">
      <c r="B1666" s="178"/>
      <c r="C1666" s="94">
        <v>441</v>
      </c>
      <c r="D1666" s="80" t="s">
        <v>3227</v>
      </c>
      <c r="E1666" s="42" t="s">
        <v>1757</v>
      </c>
      <c r="F1666" s="35" t="s">
        <v>1338</v>
      </c>
      <c r="G1666" s="36" t="s">
        <v>4171</v>
      </c>
      <c r="H1666" s="43" t="s">
        <v>3885</v>
      </c>
      <c r="I1666" s="133">
        <v>8400</v>
      </c>
      <c r="J1666" s="38"/>
      <c r="K1666" s="42" t="s">
        <v>3716</v>
      </c>
    </row>
    <row r="1667" spans="2:11" s="40" customFormat="1" ht="63" x14ac:dyDescent="0.25">
      <c r="B1667" s="178"/>
      <c r="C1667" s="94">
        <v>442</v>
      </c>
      <c r="D1667" s="80" t="s">
        <v>3223</v>
      </c>
      <c r="E1667" s="42" t="s">
        <v>1757</v>
      </c>
      <c r="F1667" s="35" t="s">
        <v>1339</v>
      </c>
      <c r="G1667" s="36" t="s">
        <v>4172</v>
      </c>
      <c r="H1667" s="43">
        <v>41593</v>
      </c>
      <c r="I1667" s="133">
        <f>1266324-83091</f>
        <v>1183233</v>
      </c>
      <c r="J1667" s="38"/>
      <c r="K1667" s="42" t="s">
        <v>3717</v>
      </c>
    </row>
    <row r="1668" spans="2:11" s="40" customFormat="1" ht="31.5" x14ac:dyDescent="0.25">
      <c r="B1668" s="178"/>
      <c r="C1668" s="94">
        <v>443</v>
      </c>
      <c r="D1668" s="80" t="s">
        <v>3236</v>
      </c>
      <c r="E1668" s="42" t="s">
        <v>1757</v>
      </c>
      <c r="F1668" s="35" t="s">
        <v>1340</v>
      </c>
      <c r="G1668" s="36" t="s">
        <v>4173</v>
      </c>
      <c r="H1668" s="43" t="s">
        <v>3885</v>
      </c>
      <c r="I1668" s="133">
        <f>50500+50000</f>
        <v>100500</v>
      </c>
      <c r="J1668" s="38"/>
      <c r="K1668" s="42" t="s">
        <v>3718</v>
      </c>
    </row>
    <row r="1669" spans="2:11" s="40" customFormat="1" ht="47.25" x14ac:dyDescent="0.25">
      <c r="B1669" s="178"/>
      <c r="C1669" s="94">
        <v>444</v>
      </c>
      <c r="D1669" s="80" t="s">
        <v>3237</v>
      </c>
      <c r="E1669" s="42" t="s">
        <v>1757</v>
      </c>
      <c r="F1669" s="35" t="s">
        <v>1341</v>
      </c>
      <c r="G1669" s="36" t="s">
        <v>4174</v>
      </c>
      <c r="H1669" s="43">
        <v>41539</v>
      </c>
      <c r="I1669" s="133">
        <v>41750</v>
      </c>
      <c r="J1669" s="38"/>
      <c r="K1669" s="42" t="s">
        <v>3719</v>
      </c>
    </row>
    <row r="1670" spans="2:11" s="40" customFormat="1" ht="31.5" x14ac:dyDescent="0.25">
      <c r="B1670" s="178"/>
      <c r="C1670" s="94">
        <v>445</v>
      </c>
      <c r="D1670" s="80" t="s">
        <v>3233</v>
      </c>
      <c r="E1670" s="42" t="s">
        <v>1757</v>
      </c>
      <c r="F1670" s="35" t="s">
        <v>1342</v>
      </c>
      <c r="G1670" s="36" t="s">
        <v>4175</v>
      </c>
      <c r="H1670" s="43">
        <v>41552</v>
      </c>
      <c r="I1670" s="133">
        <v>7200</v>
      </c>
      <c r="J1670" s="38"/>
      <c r="K1670" s="42" t="s">
        <v>3720</v>
      </c>
    </row>
    <row r="1671" spans="2:11" s="40" customFormat="1" ht="47.25" x14ac:dyDescent="0.25">
      <c r="B1671" s="178"/>
      <c r="C1671" s="94">
        <v>446</v>
      </c>
      <c r="D1671" s="80" t="s">
        <v>4176</v>
      </c>
      <c r="E1671" s="42" t="s">
        <v>1757</v>
      </c>
      <c r="F1671" s="35" t="s">
        <v>1343</v>
      </c>
      <c r="G1671" s="36" t="s">
        <v>4177</v>
      </c>
      <c r="H1671" s="43">
        <v>41305</v>
      </c>
      <c r="I1671" s="133">
        <v>41500</v>
      </c>
      <c r="J1671" s="38"/>
      <c r="K1671" s="42" t="s">
        <v>3721</v>
      </c>
    </row>
    <row r="1672" spans="2:11" s="40" customFormat="1" ht="47.25" x14ac:dyDescent="0.25">
      <c r="B1672" s="178"/>
      <c r="C1672" s="94">
        <v>447</v>
      </c>
      <c r="D1672" s="80" t="s">
        <v>3233</v>
      </c>
      <c r="E1672" s="42" t="s">
        <v>1757</v>
      </c>
      <c r="F1672" s="35" t="s">
        <v>1344</v>
      </c>
      <c r="G1672" s="36" t="s">
        <v>4178</v>
      </c>
      <c r="H1672" s="43">
        <v>41552</v>
      </c>
      <c r="I1672" s="133">
        <v>319500</v>
      </c>
      <c r="J1672" s="38"/>
      <c r="K1672" s="42" t="s">
        <v>3722</v>
      </c>
    </row>
    <row r="1673" spans="2:11" s="40" customFormat="1" ht="31.5" x14ac:dyDescent="0.25">
      <c r="B1673" s="178"/>
      <c r="C1673" s="94">
        <v>448</v>
      </c>
      <c r="D1673" s="80" t="s">
        <v>3239</v>
      </c>
      <c r="E1673" s="42" t="s">
        <v>1757</v>
      </c>
      <c r="F1673" s="35" t="s">
        <v>1345</v>
      </c>
      <c r="G1673" s="36" t="s">
        <v>4179</v>
      </c>
      <c r="H1673" s="43">
        <v>41314</v>
      </c>
      <c r="I1673" s="133">
        <v>385000</v>
      </c>
      <c r="J1673" s="38"/>
      <c r="K1673" s="42" t="s">
        <v>3723</v>
      </c>
    </row>
    <row r="1674" spans="2:11" s="40" customFormat="1" ht="47.25" x14ac:dyDescent="0.25">
      <c r="B1674" s="178"/>
      <c r="C1674" s="94">
        <v>449</v>
      </c>
      <c r="D1674" s="42" t="s">
        <v>3208</v>
      </c>
      <c r="E1674" s="42" t="s">
        <v>1757</v>
      </c>
      <c r="F1674" s="18" t="s">
        <v>1346</v>
      </c>
      <c r="G1674" s="36" t="s">
        <v>4180</v>
      </c>
      <c r="H1674" s="43">
        <v>41532</v>
      </c>
      <c r="I1674" s="133">
        <v>104700</v>
      </c>
      <c r="J1674" s="38"/>
      <c r="K1674" s="42" t="s">
        <v>3724</v>
      </c>
    </row>
    <row r="1675" spans="2:11" s="40" customFormat="1" ht="47.25" x14ac:dyDescent="0.25">
      <c r="B1675" s="178"/>
      <c r="C1675" s="94">
        <v>450</v>
      </c>
      <c r="D1675" s="80" t="s">
        <v>3241</v>
      </c>
      <c r="E1675" s="42" t="s">
        <v>1757</v>
      </c>
      <c r="F1675" s="18" t="s">
        <v>1347</v>
      </c>
      <c r="G1675" s="36" t="s">
        <v>4181</v>
      </c>
      <c r="H1675" s="43">
        <v>41594</v>
      </c>
      <c r="I1675" s="133">
        <v>243400</v>
      </c>
      <c r="J1675" s="38"/>
      <c r="K1675" s="42" t="s">
        <v>3725</v>
      </c>
    </row>
    <row r="1676" spans="2:11" s="40" customFormat="1" ht="47.25" x14ac:dyDescent="0.25">
      <c r="B1676" s="178"/>
      <c r="C1676" s="94">
        <v>451</v>
      </c>
      <c r="D1676" s="80" t="s">
        <v>3242</v>
      </c>
      <c r="E1676" s="42" t="s">
        <v>1757</v>
      </c>
      <c r="F1676" s="18" t="s">
        <v>1348</v>
      </c>
      <c r="G1676" s="36" t="s">
        <v>4182</v>
      </c>
      <c r="H1676" s="43">
        <v>41497</v>
      </c>
      <c r="I1676" s="133">
        <v>374000</v>
      </c>
      <c r="J1676" s="38"/>
      <c r="K1676" s="42" t="s">
        <v>3726</v>
      </c>
    </row>
    <row r="1677" spans="2:11" s="40" customFormat="1" ht="63" x14ac:dyDescent="0.25">
      <c r="B1677" s="178"/>
      <c r="C1677" s="94">
        <v>452</v>
      </c>
      <c r="D1677" s="42" t="s">
        <v>3208</v>
      </c>
      <c r="E1677" s="42" t="s">
        <v>1757</v>
      </c>
      <c r="F1677" s="18" t="s">
        <v>1349</v>
      </c>
      <c r="G1677" s="36" t="s">
        <v>4183</v>
      </c>
      <c r="H1677" s="43">
        <v>41611</v>
      </c>
      <c r="I1677" s="133">
        <v>445332</v>
      </c>
      <c r="J1677" s="38"/>
      <c r="K1677" s="42" t="s">
        <v>3727</v>
      </c>
    </row>
    <row r="1678" spans="2:11" s="40" customFormat="1" ht="47.25" x14ac:dyDescent="0.25">
      <c r="B1678" s="178"/>
      <c r="C1678" s="94">
        <v>453</v>
      </c>
      <c r="D1678" s="80" t="s">
        <v>3243</v>
      </c>
      <c r="E1678" s="42" t="s">
        <v>1757</v>
      </c>
      <c r="F1678" s="18" t="s">
        <v>1350</v>
      </c>
      <c r="G1678" s="36" t="s">
        <v>4184</v>
      </c>
      <c r="H1678" s="43" t="s">
        <v>3885</v>
      </c>
      <c r="I1678" s="133">
        <v>797050</v>
      </c>
      <c r="J1678" s="38"/>
      <c r="K1678" s="42" t="s">
        <v>3728</v>
      </c>
    </row>
    <row r="1679" spans="2:11" s="40" customFormat="1" ht="31.5" x14ac:dyDescent="0.25">
      <c r="B1679" s="178"/>
      <c r="C1679" s="94">
        <v>454</v>
      </c>
      <c r="D1679" s="80" t="s">
        <v>3244</v>
      </c>
      <c r="E1679" s="42" t="s">
        <v>1757</v>
      </c>
      <c r="F1679" s="18" t="s">
        <v>1351</v>
      </c>
      <c r="G1679" s="36" t="s">
        <v>4185</v>
      </c>
      <c r="H1679" s="43">
        <v>41306</v>
      </c>
      <c r="I1679" s="133">
        <v>60000</v>
      </c>
      <c r="J1679" s="38"/>
      <c r="K1679" s="42" t="s">
        <v>2367</v>
      </c>
    </row>
    <row r="1680" spans="2:11" s="40" customFormat="1" ht="47.25" x14ac:dyDescent="0.25">
      <c r="B1680" s="178"/>
      <c r="C1680" s="94">
        <v>455</v>
      </c>
      <c r="D1680" s="80" t="s">
        <v>3239</v>
      </c>
      <c r="E1680" s="42" t="s">
        <v>1757</v>
      </c>
      <c r="F1680" s="18" t="s">
        <v>1352</v>
      </c>
      <c r="G1680" s="36" t="s">
        <v>4186</v>
      </c>
      <c r="H1680" s="43">
        <v>41623</v>
      </c>
      <c r="I1680" s="133">
        <v>26500</v>
      </c>
      <c r="J1680" s="38"/>
      <c r="K1680" s="42" t="s">
        <v>3538</v>
      </c>
    </row>
    <row r="1681" spans="2:11" s="40" customFormat="1" ht="63" x14ac:dyDescent="0.25">
      <c r="B1681" s="178"/>
      <c r="C1681" s="94">
        <v>456</v>
      </c>
      <c r="D1681" s="80" t="s">
        <v>3220</v>
      </c>
      <c r="E1681" s="42" t="s">
        <v>1757</v>
      </c>
      <c r="F1681" s="18" t="s">
        <v>1353</v>
      </c>
      <c r="G1681" s="36" t="s">
        <v>4025</v>
      </c>
      <c r="H1681" s="43">
        <v>41356</v>
      </c>
      <c r="I1681" s="145">
        <v>5777416</v>
      </c>
      <c r="J1681" s="38"/>
      <c r="K1681" s="42" t="s">
        <v>3729</v>
      </c>
    </row>
    <row r="1682" spans="2:11" s="40" customFormat="1" ht="47.25" x14ac:dyDescent="0.25">
      <c r="B1682" s="178"/>
      <c r="C1682" s="94">
        <v>457</v>
      </c>
      <c r="D1682" s="42" t="s">
        <v>3208</v>
      </c>
      <c r="E1682" s="42" t="s">
        <v>1757</v>
      </c>
      <c r="F1682" s="18" t="s">
        <v>1354</v>
      </c>
      <c r="G1682" s="36" t="s">
        <v>4187</v>
      </c>
      <c r="H1682" s="43">
        <v>41539</v>
      </c>
      <c r="I1682" s="133">
        <v>73831</v>
      </c>
      <c r="J1682" s="38"/>
      <c r="K1682" s="42" t="s">
        <v>3730</v>
      </c>
    </row>
    <row r="1683" spans="2:11" s="40" customFormat="1" ht="47.25" x14ac:dyDescent="0.25">
      <c r="B1683" s="178"/>
      <c r="C1683" s="94">
        <v>458</v>
      </c>
      <c r="D1683" s="80" t="s">
        <v>3239</v>
      </c>
      <c r="E1683" s="42" t="s">
        <v>1757</v>
      </c>
      <c r="F1683" s="18" t="s">
        <v>1355</v>
      </c>
      <c r="G1683" s="36" t="s">
        <v>4188</v>
      </c>
      <c r="H1683" s="43" t="s">
        <v>3885</v>
      </c>
      <c r="I1683" s="145">
        <v>33214</v>
      </c>
      <c r="J1683" s="38"/>
      <c r="K1683" s="42" t="s">
        <v>3731</v>
      </c>
    </row>
    <row r="1684" spans="2:11" s="40" customFormat="1" ht="31.5" x14ac:dyDescent="0.25">
      <c r="B1684" s="178"/>
      <c r="C1684" s="94">
        <v>459</v>
      </c>
      <c r="D1684" s="80" t="s">
        <v>3227</v>
      </c>
      <c r="E1684" s="42" t="s">
        <v>1757</v>
      </c>
      <c r="F1684" s="18" t="s">
        <v>1356</v>
      </c>
      <c r="G1684" s="36" t="s">
        <v>4189</v>
      </c>
      <c r="H1684" s="43" t="s">
        <v>3885</v>
      </c>
      <c r="I1684" s="145">
        <v>7000</v>
      </c>
      <c r="J1684" s="38"/>
      <c r="K1684" s="42" t="s">
        <v>3732</v>
      </c>
    </row>
    <row r="1685" spans="2:11" s="40" customFormat="1" ht="47.25" x14ac:dyDescent="0.25">
      <c r="B1685" s="178"/>
      <c r="C1685" s="94">
        <v>460</v>
      </c>
      <c r="D1685" s="42" t="s">
        <v>3208</v>
      </c>
      <c r="E1685" s="42" t="s">
        <v>1757</v>
      </c>
      <c r="F1685" s="35" t="s">
        <v>1357</v>
      </c>
      <c r="G1685" s="36" t="s">
        <v>3862</v>
      </c>
      <c r="H1685" s="43">
        <v>41477</v>
      </c>
      <c r="I1685" s="133">
        <v>375000</v>
      </c>
      <c r="J1685" s="38"/>
      <c r="K1685" s="42" t="s">
        <v>3733</v>
      </c>
    </row>
    <row r="1686" spans="2:11" s="40" customFormat="1" ht="31.5" x14ac:dyDescent="0.25">
      <c r="B1686" s="178"/>
      <c r="C1686" s="94">
        <v>461</v>
      </c>
      <c r="D1686" s="80" t="s">
        <v>3245</v>
      </c>
      <c r="E1686" s="42" t="s">
        <v>1757</v>
      </c>
      <c r="F1686" s="35" t="s">
        <v>1358</v>
      </c>
      <c r="G1686" s="36" t="s">
        <v>4190</v>
      </c>
      <c r="H1686" s="43">
        <v>41600</v>
      </c>
      <c r="I1686" s="145">
        <v>9000</v>
      </c>
      <c r="J1686" s="38"/>
      <c r="K1686" s="42" t="s">
        <v>1897</v>
      </c>
    </row>
    <row r="1687" spans="2:11" s="40" customFormat="1" ht="31.5" x14ac:dyDescent="0.25">
      <c r="B1687" s="178"/>
      <c r="C1687" s="94">
        <v>462</v>
      </c>
      <c r="D1687" s="80" t="s">
        <v>3228</v>
      </c>
      <c r="E1687" s="42" t="s">
        <v>1757</v>
      </c>
      <c r="F1687" s="35" t="s">
        <v>1359</v>
      </c>
      <c r="G1687" s="36">
        <v>251</v>
      </c>
      <c r="H1687" s="43" t="s">
        <v>3885</v>
      </c>
      <c r="I1687" s="145">
        <v>40000</v>
      </c>
      <c r="J1687" s="38"/>
      <c r="K1687" s="42" t="s">
        <v>3474</v>
      </c>
    </row>
    <row r="1688" spans="2:11" s="40" customFormat="1" ht="31.5" x14ac:dyDescent="0.25">
      <c r="B1688" s="178"/>
      <c r="C1688" s="94">
        <v>463</v>
      </c>
      <c r="D1688" s="42" t="s">
        <v>3413</v>
      </c>
      <c r="E1688" s="42" t="s">
        <v>1757</v>
      </c>
      <c r="F1688" s="35" t="s">
        <v>1360</v>
      </c>
      <c r="G1688" s="36" t="s">
        <v>4191</v>
      </c>
      <c r="H1688" s="43">
        <v>41482</v>
      </c>
      <c r="I1688" s="145">
        <v>40650</v>
      </c>
      <c r="J1688" s="38"/>
      <c r="K1688" s="42" t="s">
        <v>3734</v>
      </c>
    </row>
    <row r="1689" spans="2:11" s="40" customFormat="1" ht="31.5" x14ac:dyDescent="0.25">
      <c r="B1689" s="178"/>
      <c r="C1689" s="94">
        <v>464</v>
      </c>
      <c r="D1689" s="42" t="s">
        <v>3413</v>
      </c>
      <c r="E1689" s="42" t="s">
        <v>1757</v>
      </c>
      <c r="F1689" s="35" t="s">
        <v>1361</v>
      </c>
      <c r="G1689" s="36" t="s">
        <v>4192</v>
      </c>
      <c r="H1689" s="43">
        <v>41550</v>
      </c>
      <c r="I1689" s="145">
        <v>669000</v>
      </c>
      <c r="J1689" s="38"/>
      <c r="K1689" s="42" t="s">
        <v>3735</v>
      </c>
    </row>
    <row r="1690" spans="2:11" s="40" customFormat="1" ht="31.5" x14ac:dyDescent="0.25">
      <c r="B1690" s="178"/>
      <c r="C1690" s="94">
        <v>465</v>
      </c>
      <c r="D1690" s="42" t="s">
        <v>3413</v>
      </c>
      <c r="E1690" s="42" t="s">
        <v>1757</v>
      </c>
      <c r="F1690" s="35" t="s">
        <v>1362</v>
      </c>
      <c r="G1690" s="36" t="s">
        <v>4193</v>
      </c>
      <c r="H1690" s="43">
        <v>41287</v>
      </c>
      <c r="I1690" s="145">
        <v>25000</v>
      </c>
      <c r="J1690" s="38"/>
      <c r="K1690" s="42" t="s">
        <v>3457</v>
      </c>
    </row>
    <row r="1691" spans="2:11" s="40" customFormat="1" ht="31.5" x14ac:dyDescent="0.25">
      <c r="B1691" s="178"/>
      <c r="C1691" s="94">
        <v>466</v>
      </c>
      <c r="D1691" s="42" t="s">
        <v>3413</v>
      </c>
      <c r="E1691" s="42" t="s">
        <v>1757</v>
      </c>
      <c r="F1691" s="35" t="s">
        <v>1363</v>
      </c>
      <c r="G1691" s="36" t="s">
        <v>4194</v>
      </c>
      <c r="H1691" s="43">
        <v>41328</v>
      </c>
      <c r="I1691" s="145">
        <v>49000</v>
      </c>
      <c r="J1691" s="38"/>
      <c r="K1691" s="42" t="s">
        <v>3736</v>
      </c>
    </row>
    <row r="1692" spans="2:11" s="40" customFormat="1" ht="31.5" x14ac:dyDescent="0.25">
      <c r="B1692" s="178"/>
      <c r="C1692" s="94">
        <v>467</v>
      </c>
      <c r="D1692" s="42" t="s">
        <v>3413</v>
      </c>
      <c r="E1692" s="42" t="s">
        <v>1757</v>
      </c>
      <c r="F1692" s="35" t="s">
        <v>1364</v>
      </c>
      <c r="G1692" s="36" t="s">
        <v>3864</v>
      </c>
      <c r="H1692" s="43" t="s">
        <v>3885</v>
      </c>
      <c r="I1692" s="145">
        <v>45300</v>
      </c>
      <c r="J1692" s="38"/>
      <c r="K1692" s="42" t="s">
        <v>3737</v>
      </c>
    </row>
    <row r="1693" spans="2:11" s="40" customFormat="1" ht="31.5" x14ac:dyDescent="0.25">
      <c r="B1693" s="178"/>
      <c r="C1693" s="94">
        <v>468</v>
      </c>
      <c r="D1693" s="42" t="s">
        <v>3413</v>
      </c>
      <c r="E1693" s="42" t="s">
        <v>1757</v>
      </c>
      <c r="F1693" s="35" t="s">
        <v>1365</v>
      </c>
      <c r="G1693" s="36" t="s">
        <v>4195</v>
      </c>
      <c r="H1693" s="43">
        <v>41504</v>
      </c>
      <c r="I1693" s="145">
        <v>30000</v>
      </c>
      <c r="J1693" s="38"/>
      <c r="K1693" s="42" t="s">
        <v>2536</v>
      </c>
    </row>
    <row r="1694" spans="2:11" s="40" customFormat="1" ht="47.25" x14ac:dyDescent="0.25">
      <c r="B1694" s="178"/>
      <c r="C1694" s="94">
        <v>469</v>
      </c>
      <c r="D1694" s="42" t="s">
        <v>3413</v>
      </c>
      <c r="E1694" s="42" t="s">
        <v>1757</v>
      </c>
      <c r="F1694" s="35" t="s">
        <v>1366</v>
      </c>
      <c r="G1694" s="36" t="s">
        <v>4196</v>
      </c>
      <c r="H1694" s="132">
        <v>41523</v>
      </c>
      <c r="I1694" s="145">
        <v>148030</v>
      </c>
      <c r="J1694" s="38"/>
      <c r="K1694" s="42" t="s">
        <v>3738</v>
      </c>
    </row>
    <row r="1695" spans="2:11" s="40" customFormat="1" ht="31.5" x14ac:dyDescent="0.25">
      <c r="B1695" s="178"/>
      <c r="C1695" s="94">
        <v>470</v>
      </c>
      <c r="D1695" s="42" t="s">
        <v>3413</v>
      </c>
      <c r="E1695" s="42" t="s">
        <v>1757</v>
      </c>
      <c r="F1695" s="35" t="s">
        <v>1367</v>
      </c>
      <c r="G1695" s="36" t="s">
        <v>4197</v>
      </c>
      <c r="H1695" s="43">
        <v>41380</v>
      </c>
      <c r="I1695" s="145">
        <v>52100</v>
      </c>
      <c r="J1695" s="38"/>
      <c r="K1695" s="42" t="s">
        <v>3739</v>
      </c>
    </row>
    <row r="1696" spans="2:11" s="40" customFormat="1" ht="31.5" x14ac:dyDescent="0.25">
      <c r="B1696" s="178"/>
      <c r="C1696" s="94">
        <v>471</v>
      </c>
      <c r="D1696" s="42" t="s">
        <v>3413</v>
      </c>
      <c r="E1696" s="42" t="s">
        <v>1757</v>
      </c>
      <c r="F1696" s="35" t="s">
        <v>1368</v>
      </c>
      <c r="G1696" s="4" t="s">
        <v>4198</v>
      </c>
      <c r="H1696" s="43">
        <v>41358</v>
      </c>
      <c r="I1696" s="145">
        <v>18700</v>
      </c>
      <c r="J1696" s="38"/>
      <c r="K1696" s="42" t="s">
        <v>3740</v>
      </c>
    </row>
    <row r="1697" spans="2:11" s="40" customFormat="1" ht="47.25" x14ac:dyDescent="0.25">
      <c r="B1697" s="178"/>
      <c r="C1697" s="94">
        <v>472</v>
      </c>
      <c r="D1697" s="42" t="s">
        <v>3413</v>
      </c>
      <c r="E1697" s="42" t="s">
        <v>1757</v>
      </c>
      <c r="F1697" s="35" t="s">
        <v>1369</v>
      </c>
      <c r="G1697" s="36" t="s">
        <v>4199</v>
      </c>
      <c r="H1697" s="43">
        <v>41626</v>
      </c>
      <c r="I1697" s="145">
        <v>962055</v>
      </c>
      <c r="J1697" s="38"/>
      <c r="K1697" s="42" t="s">
        <v>3741</v>
      </c>
    </row>
    <row r="1698" spans="2:11" s="40" customFormat="1" ht="31.5" x14ac:dyDescent="0.25">
      <c r="B1698" s="178"/>
      <c r="C1698" s="94">
        <v>473</v>
      </c>
      <c r="D1698" s="42" t="s">
        <v>3413</v>
      </c>
      <c r="E1698" s="42" t="s">
        <v>1757</v>
      </c>
      <c r="F1698" s="35" t="s">
        <v>1370</v>
      </c>
      <c r="G1698" s="36" t="s">
        <v>4200</v>
      </c>
      <c r="H1698" s="43">
        <v>41397</v>
      </c>
      <c r="I1698" s="145">
        <v>196000</v>
      </c>
      <c r="J1698" s="38"/>
      <c r="K1698" s="42" t="s">
        <v>3742</v>
      </c>
    </row>
    <row r="1699" spans="2:11" s="40" customFormat="1" ht="31.5" x14ac:dyDescent="0.25">
      <c r="B1699" s="178"/>
      <c r="C1699" s="94">
        <v>474</v>
      </c>
      <c r="D1699" s="42" t="s">
        <v>3413</v>
      </c>
      <c r="E1699" s="42" t="s">
        <v>1757</v>
      </c>
      <c r="F1699" s="35" t="s">
        <v>1371</v>
      </c>
      <c r="G1699" s="36" t="s">
        <v>4201</v>
      </c>
      <c r="H1699" s="43">
        <v>41315</v>
      </c>
      <c r="I1699" s="145">
        <v>603045</v>
      </c>
      <c r="J1699" s="38"/>
      <c r="K1699" s="42" t="s">
        <v>3743</v>
      </c>
    </row>
    <row r="1700" spans="2:11" s="40" customFormat="1" ht="31.5" x14ac:dyDescent="0.25">
      <c r="B1700" s="178"/>
      <c r="C1700" s="94">
        <v>475</v>
      </c>
      <c r="D1700" s="42" t="s">
        <v>3413</v>
      </c>
      <c r="E1700" s="42" t="s">
        <v>1757</v>
      </c>
      <c r="F1700" s="35" t="s">
        <v>1372</v>
      </c>
      <c r="G1700" s="36" t="s">
        <v>4202</v>
      </c>
      <c r="H1700" s="43">
        <v>41360</v>
      </c>
      <c r="I1700" s="145">
        <v>76000</v>
      </c>
      <c r="J1700" s="38"/>
      <c r="K1700" s="42" t="s">
        <v>3744</v>
      </c>
    </row>
    <row r="1701" spans="2:11" s="40" customFormat="1" ht="47.25" x14ac:dyDescent="0.25">
      <c r="B1701" s="178"/>
      <c r="C1701" s="94">
        <v>476</v>
      </c>
      <c r="D1701" s="42" t="s">
        <v>3413</v>
      </c>
      <c r="E1701" s="42" t="s">
        <v>1757</v>
      </c>
      <c r="F1701" s="35" t="s">
        <v>1373</v>
      </c>
      <c r="G1701" s="36" t="s">
        <v>4203</v>
      </c>
      <c r="H1701" s="43">
        <v>41301</v>
      </c>
      <c r="I1701" s="145">
        <f>342345.45+615954.68</f>
        <v>958300.13000000012</v>
      </c>
      <c r="J1701" s="38"/>
      <c r="K1701" s="42" t="s">
        <v>3745</v>
      </c>
    </row>
    <row r="1702" spans="2:11" s="40" customFormat="1" ht="47.25" x14ac:dyDescent="0.25">
      <c r="B1702" s="178"/>
      <c r="C1702" s="94">
        <v>477</v>
      </c>
      <c r="D1702" s="42" t="s">
        <v>3413</v>
      </c>
      <c r="E1702" s="42" t="s">
        <v>1757</v>
      </c>
      <c r="F1702" s="35" t="s">
        <v>1374</v>
      </c>
      <c r="G1702" s="36" t="s">
        <v>4204</v>
      </c>
      <c r="H1702" s="43">
        <v>41334</v>
      </c>
      <c r="I1702" s="145">
        <v>528230</v>
      </c>
      <c r="J1702" s="38"/>
      <c r="K1702" s="42" t="s">
        <v>3746</v>
      </c>
    </row>
    <row r="1703" spans="2:11" s="40" customFormat="1" ht="31.5" x14ac:dyDescent="0.25">
      <c r="B1703" s="178"/>
      <c r="C1703" s="94">
        <v>478</v>
      </c>
      <c r="D1703" s="42" t="s">
        <v>3413</v>
      </c>
      <c r="E1703" s="42" t="s">
        <v>1757</v>
      </c>
      <c r="F1703" s="35" t="s">
        <v>1375</v>
      </c>
      <c r="G1703" s="36" t="s">
        <v>4205</v>
      </c>
      <c r="H1703" s="43">
        <v>41517</v>
      </c>
      <c r="I1703" s="133">
        <v>25000</v>
      </c>
      <c r="J1703" s="38"/>
      <c r="K1703" s="42" t="s">
        <v>3457</v>
      </c>
    </row>
    <row r="1704" spans="2:11" s="40" customFormat="1" ht="31.5" x14ac:dyDescent="0.25">
      <c r="B1704" s="178"/>
      <c r="C1704" s="94">
        <v>479</v>
      </c>
      <c r="D1704" s="42" t="s">
        <v>3415</v>
      </c>
      <c r="E1704" s="42" t="s">
        <v>1757</v>
      </c>
      <c r="F1704" s="35" t="s">
        <v>1376</v>
      </c>
      <c r="G1704" s="36" t="s">
        <v>4206</v>
      </c>
      <c r="H1704" s="43">
        <v>41376</v>
      </c>
      <c r="I1704" s="133">
        <v>172000</v>
      </c>
      <c r="J1704" s="38"/>
      <c r="K1704" s="42" t="s">
        <v>3747</v>
      </c>
    </row>
    <row r="1705" spans="2:11" s="40" customFormat="1" ht="31.5" x14ac:dyDescent="0.25">
      <c r="B1705" s="178"/>
      <c r="C1705" s="94">
        <v>480</v>
      </c>
      <c r="D1705" s="42" t="s">
        <v>3415</v>
      </c>
      <c r="E1705" s="42" t="s">
        <v>1757</v>
      </c>
      <c r="F1705" s="35" t="s">
        <v>1377</v>
      </c>
      <c r="G1705" s="36" t="s">
        <v>4207</v>
      </c>
      <c r="H1705" s="43" t="s">
        <v>3885</v>
      </c>
      <c r="I1705" s="133">
        <v>76000</v>
      </c>
      <c r="J1705" s="38"/>
      <c r="K1705" s="42" t="s">
        <v>3748</v>
      </c>
    </row>
    <row r="1706" spans="2:11" s="40" customFormat="1" ht="47.25" x14ac:dyDescent="0.25">
      <c r="B1706" s="178"/>
      <c r="C1706" s="94">
        <v>481</v>
      </c>
      <c r="D1706" s="42" t="s">
        <v>3415</v>
      </c>
      <c r="E1706" s="42" t="s">
        <v>1757</v>
      </c>
      <c r="F1706" s="35" t="s">
        <v>1378</v>
      </c>
      <c r="G1706" s="36" t="s">
        <v>4208</v>
      </c>
      <c r="H1706" s="43" t="s">
        <v>3885</v>
      </c>
      <c r="I1706" s="133">
        <v>122200</v>
      </c>
      <c r="J1706" s="38"/>
      <c r="K1706" s="42" t="s">
        <v>3749</v>
      </c>
    </row>
    <row r="1707" spans="2:11" s="40" customFormat="1" ht="31.5" x14ac:dyDescent="0.25">
      <c r="B1707" s="178"/>
      <c r="C1707" s="94">
        <v>482</v>
      </c>
      <c r="D1707" s="42" t="s">
        <v>3415</v>
      </c>
      <c r="E1707" s="42" t="s">
        <v>1757</v>
      </c>
      <c r="F1707" s="35" t="s">
        <v>1379</v>
      </c>
      <c r="G1707" s="36" t="s">
        <v>4207</v>
      </c>
      <c r="H1707" s="43" t="s">
        <v>3885</v>
      </c>
      <c r="I1707" s="133">
        <v>13750</v>
      </c>
      <c r="J1707" s="38"/>
      <c r="K1707" s="42" t="s">
        <v>3750</v>
      </c>
    </row>
    <row r="1708" spans="2:11" s="40" customFormat="1" ht="31.5" x14ac:dyDescent="0.25">
      <c r="B1708" s="178"/>
      <c r="C1708" s="94">
        <v>483</v>
      </c>
      <c r="D1708" s="80" t="s">
        <v>3246</v>
      </c>
      <c r="E1708" s="42" t="s">
        <v>1757</v>
      </c>
      <c r="F1708" s="18" t="s">
        <v>1380</v>
      </c>
      <c r="G1708" s="36" t="s">
        <v>4209</v>
      </c>
      <c r="H1708" s="43">
        <v>41628</v>
      </c>
      <c r="I1708" s="133">
        <v>155000</v>
      </c>
      <c r="J1708" s="38"/>
      <c r="K1708" s="42" t="s">
        <v>3751</v>
      </c>
    </row>
    <row r="1709" spans="2:11" s="40" customFormat="1" ht="47.25" x14ac:dyDescent="0.25">
      <c r="B1709" s="178"/>
      <c r="C1709" s="94">
        <v>484</v>
      </c>
      <c r="D1709" s="116" t="s">
        <v>3247</v>
      </c>
      <c r="E1709" s="42" t="s">
        <v>1757</v>
      </c>
      <c r="F1709" s="18" t="s">
        <v>1381</v>
      </c>
      <c r="G1709" s="36" t="s">
        <v>4210</v>
      </c>
      <c r="H1709" s="43">
        <v>41624</v>
      </c>
      <c r="I1709" s="133">
        <v>444800</v>
      </c>
      <c r="J1709" s="38"/>
      <c r="K1709" s="42" t="s">
        <v>3752</v>
      </c>
    </row>
    <row r="1710" spans="2:11" s="40" customFormat="1" ht="78.75" x14ac:dyDescent="0.25">
      <c r="B1710" s="178"/>
      <c r="C1710" s="94">
        <v>485</v>
      </c>
      <c r="D1710" s="116" t="s">
        <v>3248</v>
      </c>
      <c r="E1710" s="42" t="s">
        <v>1757</v>
      </c>
      <c r="F1710" s="18" t="s">
        <v>1382</v>
      </c>
      <c r="G1710" s="36" t="s">
        <v>4211</v>
      </c>
      <c r="H1710" s="43">
        <v>41312</v>
      </c>
      <c r="I1710" s="133">
        <v>334748</v>
      </c>
      <c r="J1710" s="38"/>
      <c r="K1710" s="42" t="s">
        <v>3753</v>
      </c>
    </row>
    <row r="1711" spans="2:11" s="40" customFormat="1" ht="47.25" x14ac:dyDescent="0.25">
      <c r="B1711" s="178"/>
      <c r="C1711" s="94">
        <v>486</v>
      </c>
      <c r="D1711" s="80" t="s">
        <v>4212</v>
      </c>
      <c r="E1711" s="42" t="s">
        <v>1757</v>
      </c>
      <c r="F1711" s="18" t="s">
        <v>1383</v>
      </c>
      <c r="G1711" s="36" t="s">
        <v>4213</v>
      </c>
      <c r="H1711" s="43">
        <v>41635</v>
      </c>
      <c r="I1711" s="133">
        <v>129500</v>
      </c>
      <c r="J1711" s="38"/>
      <c r="K1711" s="42" t="s">
        <v>3754</v>
      </c>
    </row>
    <row r="1712" spans="2:11" s="40" customFormat="1" ht="63" x14ac:dyDescent="0.25">
      <c r="B1712" s="178"/>
      <c r="C1712" s="94">
        <v>487</v>
      </c>
      <c r="D1712" s="80" t="s">
        <v>3249</v>
      </c>
      <c r="E1712" s="42" t="s">
        <v>1757</v>
      </c>
      <c r="F1712" s="18" t="s">
        <v>1384</v>
      </c>
      <c r="G1712" s="36" t="s">
        <v>4214</v>
      </c>
      <c r="H1712" s="43" t="s">
        <v>3885</v>
      </c>
      <c r="I1712" s="133">
        <f>338664+232531.56</f>
        <v>571195.56000000006</v>
      </c>
      <c r="J1712" s="38"/>
      <c r="K1712" s="42" t="s">
        <v>3755</v>
      </c>
    </row>
    <row r="1713" spans="2:11" s="40" customFormat="1" ht="47.25" x14ac:dyDescent="0.25">
      <c r="B1713" s="178"/>
      <c r="C1713" s="94">
        <v>488</v>
      </c>
      <c r="D1713" s="42" t="s">
        <v>4246</v>
      </c>
      <c r="E1713" s="42" t="s">
        <v>1757</v>
      </c>
      <c r="F1713" s="18" t="s">
        <v>1385</v>
      </c>
      <c r="G1713" s="36" t="s">
        <v>4208</v>
      </c>
      <c r="H1713" s="43" t="s">
        <v>3885</v>
      </c>
      <c r="I1713" s="133">
        <v>268750</v>
      </c>
      <c r="J1713" s="38"/>
      <c r="K1713" s="42" t="s">
        <v>3756</v>
      </c>
    </row>
    <row r="1714" spans="2:11" s="40" customFormat="1" ht="31.5" x14ac:dyDescent="0.25">
      <c r="B1714" s="178"/>
      <c r="C1714" s="94">
        <v>489</v>
      </c>
      <c r="D1714" s="80" t="s">
        <v>3250</v>
      </c>
      <c r="E1714" s="42" t="s">
        <v>1757</v>
      </c>
      <c r="F1714" s="18" t="s">
        <v>1386</v>
      </c>
      <c r="G1714" s="36" t="s">
        <v>4215</v>
      </c>
      <c r="H1714" s="43">
        <v>41470</v>
      </c>
      <c r="I1714" s="133">
        <v>15000</v>
      </c>
      <c r="J1714" s="38"/>
      <c r="K1714" s="42" t="s">
        <v>3757</v>
      </c>
    </row>
    <row r="1715" spans="2:11" s="40" customFormat="1" ht="47.25" x14ac:dyDescent="0.25">
      <c r="B1715" s="178"/>
      <c r="C1715" s="94">
        <v>490</v>
      </c>
      <c r="D1715" s="116" t="s">
        <v>3251</v>
      </c>
      <c r="E1715" s="42" t="s">
        <v>1757</v>
      </c>
      <c r="F1715" s="18" t="s">
        <v>1387</v>
      </c>
      <c r="G1715" s="36" t="s">
        <v>4216</v>
      </c>
      <c r="H1715" s="43">
        <v>41624</v>
      </c>
      <c r="I1715" s="133">
        <v>141400</v>
      </c>
      <c r="J1715" s="38"/>
      <c r="K1715" s="42" t="s">
        <v>3758</v>
      </c>
    </row>
    <row r="1716" spans="2:11" s="40" customFormat="1" ht="47.25" x14ac:dyDescent="0.25">
      <c r="B1716" s="178"/>
      <c r="C1716" s="94">
        <v>491</v>
      </c>
      <c r="D1716" s="42" t="s">
        <v>4246</v>
      </c>
      <c r="E1716" s="42" t="s">
        <v>1757</v>
      </c>
      <c r="F1716" s="18" t="s">
        <v>1388</v>
      </c>
      <c r="G1716" s="36" t="s">
        <v>4217</v>
      </c>
      <c r="H1716" s="43">
        <v>41545</v>
      </c>
      <c r="I1716" s="133">
        <v>1520000</v>
      </c>
      <c r="J1716" s="38"/>
      <c r="K1716" s="42" t="s">
        <v>3759</v>
      </c>
    </row>
    <row r="1717" spans="2:11" s="40" customFormat="1" ht="47.25" x14ac:dyDescent="0.25">
      <c r="B1717" s="178"/>
      <c r="C1717" s="94">
        <v>492</v>
      </c>
      <c r="D1717" s="42" t="s">
        <v>4246</v>
      </c>
      <c r="E1717" s="42" t="s">
        <v>1757</v>
      </c>
      <c r="F1717" s="35" t="s">
        <v>1389</v>
      </c>
      <c r="G1717" s="36" t="s">
        <v>4053</v>
      </c>
      <c r="H1717" s="43" t="s">
        <v>3885</v>
      </c>
      <c r="I1717" s="133">
        <v>147600</v>
      </c>
      <c r="J1717" s="38"/>
      <c r="K1717" s="42" t="s">
        <v>3760</v>
      </c>
    </row>
    <row r="1718" spans="2:11" s="40" customFormat="1" ht="31.5" x14ac:dyDescent="0.25">
      <c r="B1718" s="178"/>
      <c r="C1718" s="94">
        <v>493</v>
      </c>
      <c r="D1718" s="80" t="s">
        <v>3252</v>
      </c>
      <c r="E1718" s="42" t="s">
        <v>1757</v>
      </c>
      <c r="F1718" s="35" t="s">
        <v>1390</v>
      </c>
      <c r="G1718" s="36" t="s">
        <v>4051</v>
      </c>
      <c r="H1718" s="43" t="s">
        <v>3885</v>
      </c>
      <c r="I1718" s="133">
        <v>59300</v>
      </c>
      <c r="J1718" s="38"/>
      <c r="K1718" s="42" t="s">
        <v>3761</v>
      </c>
    </row>
    <row r="1719" spans="2:11" s="40" customFormat="1" ht="31.5" x14ac:dyDescent="0.25">
      <c r="B1719" s="178"/>
      <c r="C1719" s="94">
        <v>494</v>
      </c>
      <c r="D1719" s="80" t="s">
        <v>3253</v>
      </c>
      <c r="E1719" s="42" t="s">
        <v>1757</v>
      </c>
      <c r="F1719" s="35" t="s">
        <v>1391</v>
      </c>
      <c r="G1719" s="36">
        <v>255</v>
      </c>
      <c r="H1719" s="43" t="s">
        <v>3885</v>
      </c>
      <c r="I1719" s="133">
        <v>14000</v>
      </c>
      <c r="J1719" s="38"/>
      <c r="K1719" s="42" t="s">
        <v>3762</v>
      </c>
    </row>
    <row r="1720" spans="2:11" s="40" customFormat="1" ht="31.5" x14ac:dyDescent="0.25">
      <c r="B1720" s="178"/>
      <c r="C1720" s="94">
        <v>495</v>
      </c>
      <c r="D1720" s="80" t="s">
        <v>3254</v>
      </c>
      <c r="E1720" s="42" t="s">
        <v>1757</v>
      </c>
      <c r="F1720" s="35" t="s">
        <v>1392</v>
      </c>
      <c r="G1720" s="36" t="s">
        <v>4062</v>
      </c>
      <c r="H1720" s="43" t="s">
        <v>3885</v>
      </c>
      <c r="I1720" s="145">
        <v>18950</v>
      </c>
      <c r="J1720" s="38"/>
      <c r="K1720" s="42" t="s">
        <v>3763</v>
      </c>
    </row>
    <row r="1721" spans="2:11" s="40" customFormat="1" ht="31.5" x14ac:dyDescent="0.25">
      <c r="B1721" s="178"/>
      <c r="C1721" s="94">
        <v>496</v>
      </c>
      <c r="D1721" s="80" t="s">
        <v>3254</v>
      </c>
      <c r="E1721" s="42" t="s">
        <v>1757</v>
      </c>
      <c r="F1721" s="35" t="s">
        <v>1393</v>
      </c>
      <c r="G1721" s="36" t="s">
        <v>4064</v>
      </c>
      <c r="H1721" s="43">
        <v>41541</v>
      </c>
      <c r="I1721" s="145">
        <v>15000</v>
      </c>
      <c r="J1721" s="38"/>
      <c r="K1721" s="42" t="s">
        <v>2356</v>
      </c>
    </row>
    <row r="1722" spans="2:11" s="40" customFormat="1" ht="31.5" x14ac:dyDescent="0.25">
      <c r="B1722" s="178"/>
      <c r="C1722" s="94">
        <v>497</v>
      </c>
      <c r="D1722" s="42" t="s">
        <v>3208</v>
      </c>
      <c r="E1722" s="42" t="s">
        <v>1757</v>
      </c>
      <c r="F1722" s="18" t="s">
        <v>1394</v>
      </c>
      <c r="G1722" s="36">
        <v>255</v>
      </c>
      <c r="H1722" s="43" t="s">
        <v>3885</v>
      </c>
      <c r="I1722" s="138">
        <v>10000</v>
      </c>
      <c r="J1722" s="38"/>
      <c r="K1722" s="42" t="s">
        <v>2518</v>
      </c>
    </row>
    <row r="1723" spans="2:11" s="40" customFormat="1" ht="31.5" x14ac:dyDescent="0.25">
      <c r="B1723" s="178"/>
      <c r="C1723" s="94">
        <v>498</v>
      </c>
      <c r="D1723" s="42" t="s">
        <v>3208</v>
      </c>
      <c r="E1723" s="42" t="s">
        <v>1757</v>
      </c>
      <c r="F1723" s="18" t="s">
        <v>1394</v>
      </c>
      <c r="G1723" s="36">
        <v>255</v>
      </c>
      <c r="H1723" s="43" t="s">
        <v>3885</v>
      </c>
      <c r="I1723" s="133">
        <f>6000+22000</f>
        <v>28000</v>
      </c>
      <c r="J1723" s="38"/>
      <c r="K1723" s="42" t="s">
        <v>3764</v>
      </c>
    </row>
    <row r="1724" spans="2:11" s="40" customFormat="1" ht="47.25" x14ac:dyDescent="0.25">
      <c r="B1724" s="178"/>
      <c r="C1724" s="94">
        <v>499</v>
      </c>
      <c r="D1724" s="42" t="s">
        <v>3208</v>
      </c>
      <c r="E1724" s="42" t="s">
        <v>1757</v>
      </c>
      <c r="F1724" s="35" t="s">
        <v>1395</v>
      </c>
      <c r="G1724" s="36" t="s">
        <v>4218</v>
      </c>
      <c r="H1724" s="43" t="s">
        <v>3885</v>
      </c>
      <c r="I1724" s="133">
        <v>34500</v>
      </c>
      <c r="J1724" s="38"/>
      <c r="K1724" s="42" t="s">
        <v>3765</v>
      </c>
    </row>
    <row r="1725" spans="2:11" s="40" customFormat="1" ht="47.25" x14ac:dyDescent="0.25">
      <c r="B1725" s="178"/>
      <c r="C1725" s="94">
        <v>500</v>
      </c>
      <c r="D1725" s="80" t="s">
        <v>3255</v>
      </c>
      <c r="E1725" s="42" t="s">
        <v>1757</v>
      </c>
      <c r="F1725" s="35" t="s">
        <v>1396</v>
      </c>
      <c r="G1725" s="36">
        <v>256</v>
      </c>
      <c r="H1725" s="43" t="s">
        <v>3885</v>
      </c>
      <c r="I1725" s="133">
        <v>21900</v>
      </c>
      <c r="J1725" s="38"/>
      <c r="K1725" s="42" t="s">
        <v>3766</v>
      </c>
    </row>
    <row r="1726" spans="2:11" s="40" customFormat="1" ht="31.5" x14ac:dyDescent="0.25">
      <c r="B1726" s="178"/>
      <c r="C1726" s="94">
        <v>501</v>
      </c>
      <c r="D1726" s="80" t="s">
        <v>3256</v>
      </c>
      <c r="E1726" s="42" t="s">
        <v>1757</v>
      </c>
      <c r="F1726" s="35" t="s">
        <v>1397</v>
      </c>
      <c r="G1726" s="36" t="s">
        <v>4219</v>
      </c>
      <c r="H1726" s="43" t="s">
        <v>3885</v>
      </c>
      <c r="I1726" s="133">
        <v>35000</v>
      </c>
      <c r="J1726" s="38"/>
      <c r="K1726" s="42" t="s">
        <v>3767</v>
      </c>
    </row>
    <row r="1727" spans="2:11" s="40" customFormat="1" ht="31.5" x14ac:dyDescent="0.25">
      <c r="B1727" s="178"/>
      <c r="C1727" s="94">
        <v>502</v>
      </c>
      <c r="D1727" s="80" t="s">
        <v>1863</v>
      </c>
      <c r="E1727" s="42" t="s">
        <v>1757</v>
      </c>
      <c r="F1727" s="18" t="s">
        <v>1398</v>
      </c>
      <c r="G1727" s="36" t="s">
        <v>4220</v>
      </c>
      <c r="H1727" s="43" t="s">
        <v>3885</v>
      </c>
      <c r="I1727" s="133">
        <v>36400</v>
      </c>
      <c r="J1727" s="38"/>
      <c r="K1727" s="42" t="s">
        <v>3455</v>
      </c>
    </row>
    <row r="1728" spans="2:11" s="40" customFormat="1" ht="47.25" x14ac:dyDescent="0.25">
      <c r="B1728" s="178"/>
      <c r="C1728" s="94">
        <v>503</v>
      </c>
      <c r="D1728" s="80" t="s">
        <v>3255</v>
      </c>
      <c r="E1728" s="42" t="s">
        <v>1757</v>
      </c>
      <c r="F1728" s="18" t="s">
        <v>1399</v>
      </c>
      <c r="G1728" s="36" t="s">
        <v>4221</v>
      </c>
      <c r="H1728" s="43">
        <v>41594</v>
      </c>
      <c r="I1728" s="133">
        <v>28750</v>
      </c>
      <c r="J1728" s="38"/>
      <c r="K1728" s="42" t="s">
        <v>3768</v>
      </c>
    </row>
    <row r="1729" spans="2:11" s="40" customFormat="1" ht="31.5" x14ac:dyDescent="0.25">
      <c r="B1729" s="178"/>
      <c r="C1729" s="94">
        <v>504</v>
      </c>
      <c r="D1729" s="80" t="s">
        <v>3257</v>
      </c>
      <c r="E1729" s="42" t="s">
        <v>1757</v>
      </c>
      <c r="F1729" s="18" t="s">
        <v>1400</v>
      </c>
      <c r="G1729" s="36" t="s">
        <v>3884</v>
      </c>
      <c r="H1729" s="43" t="s">
        <v>3885</v>
      </c>
      <c r="I1729" s="133">
        <f>109400-56600</f>
        <v>52800</v>
      </c>
      <c r="J1729" s="38"/>
      <c r="K1729" s="42" t="s">
        <v>2016</v>
      </c>
    </row>
    <row r="1730" spans="2:11" s="40" customFormat="1" ht="47.25" x14ac:dyDescent="0.25">
      <c r="B1730" s="178"/>
      <c r="C1730" s="94">
        <v>505</v>
      </c>
      <c r="D1730" s="42" t="s">
        <v>3417</v>
      </c>
      <c r="E1730" s="42" t="s">
        <v>1757</v>
      </c>
      <c r="F1730" s="35" t="s">
        <v>1401</v>
      </c>
      <c r="G1730" s="36">
        <v>257</v>
      </c>
      <c r="H1730" s="43" t="s">
        <v>3885</v>
      </c>
      <c r="I1730" s="133">
        <v>23496</v>
      </c>
      <c r="J1730" s="38"/>
      <c r="K1730" s="42" t="s">
        <v>3769</v>
      </c>
    </row>
    <row r="1731" spans="2:11" s="40" customFormat="1" ht="47.25" x14ac:dyDescent="0.25">
      <c r="B1731" s="178"/>
      <c r="C1731" s="94">
        <v>506</v>
      </c>
      <c r="D1731" s="42" t="s">
        <v>3417</v>
      </c>
      <c r="E1731" s="42" t="s">
        <v>1757</v>
      </c>
      <c r="F1731" s="35" t="s">
        <v>1402</v>
      </c>
      <c r="G1731" s="36">
        <v>257</v>
      </c>
      <c r="H1731" s="43" t="s">
        <v>3885</v>
      </c>
      <c r="I1731" s="133">
        <f>411007-400000</f>
        <v>11007</v>
      </c>
      <c r="J1731" s="38"/>
      <c r="K1731" s="42" t="s">
        <v>3770</v>
      </c>
    </row>
    <row r="1732" spans="2:11" s="40" customFormat="1" ht="31.5" x14ac:dyDescent="0.25">
      <c r="B1732" s="178"/>
      <c r="C1732" s="94">
        <v>507</v>
      </c>
      <c r="D1732" s="116" t="s">
        <v>3258</v>
      </c>
      <c r="E1732" s="42" t="s">
        <v>1757</v>
      </c>
      <c r="F1732" s="18" t="s">
        <v>1403</v>
      </c>
      <c r="G1732" s="36" t="s">
        <v>4222</v>
      </c>
      <c r="H1732" s="43" t="s">
        <v>3885</v>
      </c>
      <c r="I1732" s="133">
        <v>55900</v>
      </c>
      <c r="J1732" s="38"/>
      <c r="K1732" s="42" t="s">
        <v>3771</v>
      </c>
    </row>
    <row r="1733" spans="2:11" s="40" customFormat="1" ht="47.25" x14ac:dyDescent="0.25">
      <c r="B1733" s="178"/>
      <c r="C1733" s="94">
        <v>508</v>
      </c>
      <c r="D1733" s="42" t="s">
        <v>3417</v>
      </c>
      <c r="E1733" s="42" t="s">
        <v>1757</v>
      </c>
      <c r="F1733" s="18" t="s">
        <v>1404</v>
      </c>
      <c r="G1733" s="36">
        <v>257</v>
      </c>
      <c r="H1733" s="43" t="s">
        <v>3885</v>
      </c>
      <c r="I1733" s="133">
        <v>205900</v>
      </c>
      <c r="J1733" s="38"/>
      <c r="K1733" s="42" t="s">
        <v>3772</v>
      </c>
    </row>
    <row r="1734" spans="2:11" s="40" customFormat="1" ht="47.25" x14ac:dyDescent="0.25">
      <c r="B1734" s="178"/>
      <c r="C1734" s="94">
        <v>509</v>
      </c>
      <c r="D1734" s="42" t="s">
        <v>3417</v>
      </c>
      <c r="E1734" s="42" t="s">
        <v>1757</v>
      </c>
      <c r="F1734" s="18" t="s">
        <v>1405</v>
      </c>
      <c r="G1734" s="36" t="s">
        <v>4080</v>
      </c>
      <c r="H1734" s="43" t="s">
        <v>3885</v>
      </c>
      <c r="I1734" s="133">
        <v>134500</v>
      </c>
      <c r="J1734" s="38"/>
      <c r="K1734" s="42" t="s">
        <v>3773</v>
      </c>
    </row>
    <row r="1735" spans="2:11" s="40" customFormat="1" ht="63" x14ac:dyDescent="0.25">
      <c r="B1735" s="178"/>
      <c r="C1735" s="94">
        <v>510</v>
      </c>
      <c r="D1735" s="116" t="s">
        <v>1879</v>
      </c>
      <c r="E1735" s="42" t="s">
        <v>1757</v>
      </c>
      <c r="F1735" s="18" t="s">
        <v>1406</v>
      </c>
      <c r="G1735" s="36">
        <v>255</v>
      </c>
      <c r="H1735" s="43" t="s">
        <v>3885</v>
      </c>
      <c r="I1735" s="133">
        <v>1020000</v>
      </c>
      <c r="J1735" s="38"/>
      <c r="K1735" s="42" t="s">
        <v>3774</v>
      </c>
    </row>
    <row r="1736" spans="2:11" s="40" customFormat="1" ht="63" x14ac:dyDescent="0.25">
      <c r="B1736" s="178"/>
      <c r="C1736" s="94">
        <v>511</v>
      </c>
      <c r="D1736" s="116" t="s">
        <v>1879</v>
      </c>
      <c r="E1736" s="42" t="s">
        <v>1757</v>
      </c>
      <c r="F1736" s="18" t="s">
        <v>1407</v>
      </c>
      <c r="G1736" s="36">
        <v>255</v>
      </c>
      <c r="H1736" s="43" t="s">
        <v>3885</v>
      </c>
      <c r="I1736" s="133">
        <v>1020000</v>
      </c>
      <c r="J1736" s="38"/>
      <c r="K1736" s="42" t="s">
        <v>3774</v>
      </c>
    </row>
    <row r="1737" spans="2:11" s="40" customFormat="1" ht="94.5" x14ac:dyDescent="0.25">
      <c r="B1737" s="178"/>
      <c r="C1737" s="94">
        <v>512</v>
      </c>
      <c r="D1737" s="116" t="s">
        <v>1879</v>
      </c>
      <c r="E1737" s="42" t="s">
        <v>1757</v>
      </c>
      <c r="F1737" s="18" t="s">
        <v>1408</v>
      </c>
      <c r="G1737" s="36">
        <v>255</v>
      </c>
      <c r="H1737" s="43" t="s">
        <v>3885</v>
      </c>
      <c r="I1737" s="133">
        <v>1020000</v>
      </c>
      <c r="J1737" s="38"/>
      <c r="K1737" s="42" t="s">
        <v>3774</v>
      </c>
    </row>
    <row r="1738" spans="2:11" s="40" customFormat="1" ht="47.25" x14ac:dyDescent="0.25">
      <c r="B1738" s="178"/>
      <c r="C1738" s="94">
        <v>513</v>
      </c>
      <c r="D1738" s="42" t="s">
        <v>3208</v>
      </c>
      <c r="E1738" s="42" t="s">
        <v>1757</v>
      </c>
      <c r="F1738" s="18" t="s">
        <v>1409</v>
      </c>
      <c r="G1738" s="36" t="s">
        <v>4223</v>
      </c>
      <c r="H1738" s="43">
        <v>41645</v>
      </c>
      <c r="I1738" s="133">
        <f>311402-154192</f>
        <v>157210</v>
      </c>
      <c r="J1738" s="38"/>
      <c r="K1738" s="42" t="s">
        <v>3775</v>
      </c>
    </row>
    <row r="1739" spans="2:11" s="40" customFormat="1" ht="63" x14ac:dyDescent="0.25">
      <c r="B1739" s="178"/>
      <c r="C1739" s="94">
        <v>514</v>
      </c>
      <c r="D1739" s="116" t="s">
        <v>1879</v>
      </c>
      <c r="E1739" s="42" t="s">
        <v>1757</v>
      </c>
      <c r="F1739" s="18" t="s">
        <v>1410</v>
      </c>
      <c r="G1739" s="36">
        <v>255</v>
      </c>
      <c r="H1739" s="43" t="s">
        <v>3885</v>
      </c>
      <c r="I1739" s="133">
        <v>41490</v>
      </c>
      <c r="J1739" s="38"/>
      <c r="K1739" s="42" t="s">
        <v>3776</v>
      </c>
    </row>
    <row r="1740" spans="2:11" s="40" customFormat="1" ht="31.5" x14ac:dyDescent="0.25">
      <c r="B1740" s="178"/>
      <c r="C1740" s="94">
        <v>515</v>
      </c>
      <c r="D1740" s="42" t="s">
        <v>3208</v>
      </c>
      <c r="E1740" s="42" t="s">
        <v>1757</v>
      </c>
      <c r="F1740" s="18" t="s">
        <v>1411</v>
      </c>
      <c r="G1740" s="36">
        <v>255</v>
      </c>
      <c r="H1740" s="43" t="s">
        <v>3885</v>
      </c>
      <c r="I1740" s="133">
        <v>200000</v>
      </c>
      <c r="J1740" s="38"/>
      <c r="K1740" s="42" t="s">
        <v>1892</v>
      </c>
    </row>
    <row r="1741" spans="2:11" s="40" customFormat="1" ht="31.5" x14ac:dyDescent="0.25">
      <c r="B1741" s="178"/>
      <c r="C1741" s="94">
        <v>516</v>
      </c>
      <c r="D1741" s="116" t="s">
        <v>3259</v>
      </c>
      <c r="E1741" s="42" t="s">
        <v>1757</v>
      </c>
      <c r="F1741" s="35" t="s">
        <v>1412</v>
      </c>
      <c r="G1741" s="36" t="s">
        <v>4224</v>
      </c>
      <c r="H1741" s="43">
        <v>41691</v>
      </c>
      <c r="I1741" s="133">
        <v>62400</v>
      </c>
      <c r="J1741" s="38"/>
      <c r="K1741" s="42" t="s">
        <v>3777</v>
      </c>
    </row>
    <row r="1742" spans="2:11" s="40" customFormat="1" ht="47.25" x14ac:dyDescent="0.25">
      <c r="B1742" s="178"/>
      <c r="C1742" s="94">
        <v>517</v>
      </c>
      <c r="D1742" s="80" t="s">
        <v>3260</v>
      </c>
      <c r="E1742" s="42" t="s">
        <v>1757</v>
      </c>
      <c r="F1742" s="35" t="s">
        <v>1413</v>
      </c>
      <c r="G1742" s="36" t="s">
        <v>4225</v>
      </c>
      <c r="H1742" s="43">
        <v>41376</v>
      </c>
      <c r="I1742" s="145">
        <v>44750</v>
      </c>
      <c r="J1742" s="38"/>
      <c r="K1742" s="42" t="s">
        <v>3778</v>
      </c>
    </row>
    <row r="1743" spans="2:11" s="40" customFormat="1" ht="47.25" x14ac:dyDescent="0.25">
      <c r="B1743" s="178"/>
      <c r="C1743" s="94">
        <v>518</v>
      </c>
      <c r="D1743" s="42" t="s">
        <v>3208</v>
      </c>
      <c r="E1743" s="42" t="s">
        <v>1757</v>
      </c>
      <c r="F1743" s="35" t="s">
        <v>1414</v>
      </c>
      <c r="G1743" s="36">
        <v>255</v>
      </c>
      <c r="H1743" s="43" t="s">
        <v>3885</v>
      </c>
      <c r="I1743" s="145">
        <v>537500</v>
      </c>
      <c r="J1743" s="38"/>
      <c r="K1743" s="42" t="s">
        <v>3779</v>
      </c>
    </row>
    <row r="1744" spans="2:11" s="40" customFormat="1" ht="47.25" x14ac:dyDescent="0.25">
      <c r="B1744" s="178"/>
      <c r="C1744" s="94">
        <v>519</v>
      </c>
      <c r="D1744" s="116" t="s">
        <v>3253</v>
      </c>
      <c r="E1744" s="42" t="s">
        <v>1757</v>
      </c>
      <c r="F1744" s="18" t="s">
        <v>1415</v>
      </c>
      <c r="G1744" s="36" t="s">
        <v>4226</v>
      </c>
      <c r="H1744" s="43">
        <v>41622</v>
      </c>
      <c r="I1744" s="145">
        <v>190800</v>
      </c>
      <c r="J1744" s="38"/>
      <c r="K1744" s="42" t="s">
        <v>3780</v>
      </c>
    </row>
    <row r="1745" spans="2:11" s="40" customFormat="1" ht="63" x14ac:dyDescent="0.25">
      <c r="B1745" s="178"/>
      <c r="C1745" s="94">
        <v>520</v>
      </c>
      <c r="D1745" s="116" t="s">
        <v>3261</v>
      </c>
      <c r="E1745" s="42" t="s">
        <v>1757</v>
      </c>
      <c r="F1745" s="18" t="s">
        <v>1416</v>
      </c>
      <c r="G1745" s="36" t="s">
        <v>4227</v>
      </c>
      <c r="H1745" s="43">
        <v>41654</v>
      </c>
      <c r="I1745" s="145">
        <v>9600</v>
      </c>
      <c r="J1745" s="38"/>
      <c r="K1745" s="42" t="s">
        <v>3781</v>
      </c>
    </row>
    <row r="1746" spans="2:11" s="40" customFormat="1" ht="47.25" x14ac:dyDescent="0.25">
      <c r="B1746" s="178"/>
      <c r="C1746" s="94">
        <v>521</v>
      </c>
      <c r="D1746" s="80" t="s">
        <v>3262</v>
      </c>
      <c r="E1746" s="42" t="s">
        <v>1757</v>
      </c>
      <c r="F1746" s="18" t="s">
        <v>1417</v>
      </c>
      <c r="G1746" s="36" t="s">
        <v>4228</v>
      </c>
      <c r="H1746" s="43">
        <v>41314</v>
      </c>
      <c r="I1746" s="145">
        <v>33200</v>
      </c>
      <c r="J1746" s="38"/>
      <c r="K1746" s="42" t="s">
        <v>3782</v>
      </c>
    </row>
    <row r="1747" spans="2:11" s="40" customFormat="1" ht="47.25" x14ac:dyDescent="0.25">
      <c r="B1747" s="178"/>
      <c r="C1747" s="94">
        <v>522</v>
      </c>
      <c r="D1747" s="42" t="s">
        <v>4254</v>
      </c>
      <c r="E1747" s="42" t="s">
        <v>1757</v>
      </c>
      <c r="F1747" s="18" t="s">
        <v>1418</v>
      </c>
      <c r="G1747" s="36" t="s">
        <v>4229</v>
      </c>
      <c r="H1747" s="43">
        <v>41705</v>
      </c>
      <c r="I1747" s="145">
        <v>17000</v>
      </c>
      <c r="J1747" s="38"/>
      <c r="K1747" s="42" t="s">
        <v>3783</v>
      </c>
    </row>
    <row r="1748" spans="2:11" s="40" customFormat="1" ht="31.5" x14ac:dyDescent="0.25">
      <c r="B1748" s="178"/>
      <c r="C1748" s="94">
        <v>523</v>
      </c>
      <c r="D1748" s="42" t="s">
        <v>4255</v>
      </c>
      <c r="E1748" s="42" t="s">
        <v>1757</v>
      </c>
      <c r="F1748" s="35" t="s">
        <v>1419</v>
      </c>
      <c r="G1748" s="36" t="s">
        <v>4256</v>
      </c>
      <c r="H1748" s="43" t="s">
        <v>3885</v>
      </c>
      <c r="I1748" s="133">
        <f>162000-50000-12000</f>
        <v>100000</v>
      </c>
      <c r="J1748" s="38"/>
      <c r="K1748" s="42" t="s">
        <v>1911</v>
      </c>
    </row>
    <row r="1749" spans="2:11" s="40" customFormat="1" ht="31.5" x14ac:dyDescent="0.25">
      <c r="B1749" s="178"/>
      <c r="C1749" s="94">
        <v>524</v>
      </c>
      <c r="D1749" s="42" t="s">
        <v>3208</v>
      </c>
      <c r="E1749" s="42" t="s">
        <v>1757</v>
      </c>
      <c r="F1749" s="18" t="s">
        <v>1420</v>
      </c>
      <c r="G1749" s="36" t="s">
        <v>3831</v>
      </c>
      <c r="H1749" s="43" t="s">
        <v>3885</v>
      </c>
      <c r="I1749" s="133">
        <v>12000</v>
      </c>
      <c r="J1749" s="38"/>
      <c r="K1749" s="42" t="s">
        <v>2728</v>
      </c>
    </row>
    <row r="1750" spans="2:11" s="40" customFormat="1" ht="47.25" x14ac:dyDescent="0.25">
      <c r="B1750" s="178"/>
      <c r="C1750" s="94">
        <v>525</v>
      </c>
      <c r="D1750" s="42" t="s">
        <v>3208</v>
      </c>
      <c r="E1750" s="42" t="s">
        <v>1757</v>
      </c>
      <c r="F1750" s="18" t="s">
        <v>1421</v>
      </c>
      <c r="G1750" s="36" t="s">
        <v>3831</v>
      </c>
      <c r="H1750" s="43" t="s">
        <v>3885</v>
      </c>
      <c r="I1750" s="133">
        <f>50000+193200</f>
        <v>243200</v>
      </c>
      <c r="J1750" s="38"/>
      <c r="K1750" s="42" t="s">
        <v>3784</v>
      </c>
    </row>
    <row r="1751" spans="2:11" s="40" customFormat="1" ht="78.75" x14ac:dyDescent="0.25">
      <c r="B1751" s="178"/>
      <c r="C1751" s="94">
        <v>526</v>
      </c>
      <c r="D1751" s="42" t="s">
        <v>3208</v>
      </c>
      <c r="E1751" s="42" t="s">
        <v>1757</v>
      </c>
      <c r="F1751" s="79" t="s">
        <v>1422</v>
      </c>
      <c r="G1751" s="36" t="s">
        <v>3831</v>
      </c>
      <c r="H1751" s="43" t="s">
        <v>3885</v>
      </c>
      <c r="I1751" s="133">
        <v>3300</v>
      </c>
      <c r="J1751" s="38"/>
      <c r="K1751" s="42" t="s">
        <v>3636</v>
      </c>
    </row>
    <row r="1752" spans="2:11" s="40" customFormat="1" ht="47.25" x14ac:dyDescent="0.25">
      <c r="B1752" s="178"/>
      <c r="C1752" s="94">
        <v>527</v>
      </c>
      <c r="D1752" s="42" t="s">
        <v>3208</v>
      </c>
      <c r="E1752" s="42" t="s">
        <v>1757</v>
      </c>
      <c r="F1752" s="35" t="s">
        <v>1423</v>
      </c>
      <c r="G1752" s="36" t="s">
        <v>4230</v>
      </c>
      <c r="H1752" s="43" t="s">
        <v>3885</v>
      </c>
      <c r="I1752" s="145">
        <v>38250</v>
      </c>
      <c r="J1752" s="38"/>
      <c r="K1752" s="42" t="s">
        <v>3785</v>
      </c>
    </row>
    <row r="1753" spans="2:11" s="40" customFormat="1" ht="47.25" x14ac:dyDescent="0.25">
      <c r="B1753" s="178"/>
      <c r="C1753" s="94">
        <v>528</v>
      </c>
      <c r="D1753" s="42" t="s">
        <v>3208</v>
      </c>
      <c r="E1753" s="42" t="s">
        <v>1757</v>
      </c>
      <c r="F1753" s="79" t="s">
        <v>1424</v>
      </c>
      <c r="G1753" s="36" t="s">
        <v>3831</v>
      </c>
      <c r="H1753" s="43" t="s">
        <v>4231</v>
      </c>
      <c r="I1753" s="133">
        <f>19500+500</f>
        <v>20000</v>
      </c>
      <c r="J1753" s="38"/>
      <c r="K1753" s="42" t="s">
        <v>2463</v>
      </c>
    </row>
    <row r="1754" spans="2:11" s="40" customFormat="1" ht="78.75" x14ac:dyDescent="0.25">
      <c r="B1754" s="178"/>
      <c r="C1754" s="94">
        <v>529</v>
      </c>
      <c r="D1754" s="42" t="s">
        <v>3208</v>
      </c>
      <c r="E1754" s="42" t="s">
        <v>1757</v>
      </c>
      <c r="F1754" s="79" t="s">
        <v>1425</v>
      </c>
      <c r="G1754" s="36" t="s">
        <v>3831</v>
      </c>
      <c r="H1754" s="89" t="s">
        <v>4232</v>
      </c>
      <c r="I1754" s="133">
        <v>20000</v>
      </c>
      <c r="J1754" s="38"/>
      <c r="K1754" s="42" t="s">
        <v>2463</v>
      </c>
    </row>
    <row r="1755" spans="2:11" s="40" customFormat="1" ht="31.5" x14ac:dyDescent="0.25">
      <c r="B1755" s="178"/>
      <c r="C1755" s="94">
        <v>530</v>
      </c>
      <c r="D1755" s="42" t="s">
        <v>3208</v>
      </c>
      <c r="E1755" s="42" t="s">
        <v>1757</v>
      </c>
      <c r="F1755" s="35" t="s">
        <v>1426</v>
      </c>
      <c r="G1755" s="36" t="s">
        <v>3831</v>
      </c>
      <c r="H1755" s="43" t="s">
        <v>3885</v>
      </c>
      <c r="I1755" s="133">
        <v>59900</v>
      </c>
      <c r="J1755" s="38"/>
      <c r="K1755" s="42" t="s">
        <v>3786</v>
      </c>
    </row>
    <row r="1756" spans="2:11" s="40" customFormat="1" ht="47.25" x14ac:dyDescent="0.25">
      <c r="B1756" s="178"/>
      <c r="C1756" s="94">
        <v>531</v>
      </c>
      <c r="D1756" s="80" t="s">
        <v>1863</v>
      </c>
      <c r="E1756" s="42" t="s">
        <v>1757</v>
      </c>
      <c r="F1756" s="35" t="s">
        <v>1427</v>
      </c>
      <c r="G1756" s="36" t="s">
        <v>3888</v>
      </c>
      <c r="H1756" s="43" t="s">
        <v>3885</v>
      </c>
      <c r="I1756" s="145">
        <v>24750</v>
      </c>
      <c r="J1756" s="38"/>
      <c r="K1756" s="42" t="s">
        <v>3787</v>
      </c>
    </row>
    <row r="1757" spans="2:11" s="40" customFormat="1" ht="47.25" x14ac:dyDescent="0.25">
      <c r="B1757" s="178"/>
      <c r="C1757" s="94">
        <v>532</v>
      </c>
      <c r="D1757" s="80" t="s">
        <v>3263</v>
      </c>
      <c r="E1757" s="42" t="s">
        <v>1757</v>
      </c>
      <c r="F1757" s="35" t="s">
        <v>1428</v>
      </c>
      <c r="G1757" s="36" t="s">
        <v>3888</v>
      </c>
      <c r="H1757" s="43" t="s">
        <v>3885</v>
      </c>
      <c r="I1757" s="145">
        <v>22700</v>
      </c>
      <c r="J1757" s="38"/>
      <c r="K1757" s="42" t="s">
        <v>3788</v>
      </c>
    </row>
    <row r="1758" spans="2:11" s="40" customFormat="1" ht="47.25" x14ac:dyDescent="0.25">
      <c r="B1758" s="178"/>
      <c r="C1758" s="94">
        <v>533</v>
      </c>
      <c r="D1758" s="80" t="s">
        <v>3264</v>
      </c>
      <c r="E1758" s="42" t="s">
        <v>1757</v>
      </c>
      <c r="F1758" s="35" t="s">
        <v>1429</v>
      </c>
      <c r="G1758" s="36" t="s">
        <v>3888</v>
      </c>
      <c r="H1758" s="43" t="s">
        <v>3885</v>
      </c>
      <c r="I1758" s="145">
        <v>35400</v>
      </c>
      <c r="J1758" s="38"/>
      <c r="K1758" s="42" t="s">
        <v>3789</v>
      </c>
    </row>
    <row r="1759" spans="2:11" s="40" customFormat="1" ht="47.25" x14ac:dyDescent="0.25">
      <c r="B1759" s="178"/>
      <c r="C1759" s="94">
        <v>534</v>
      </c>
      <c r="D1759" s="80" t="s">
        <v>3264</v>
      </c>
      <c r="E1759" s="42" t="s">
        <v>1757</v>
      </c>
      <c r="F1759" s="35" t="s">
        <v>1430</v>
      </c>
      <c r="G1759" s="36" t="s">
        <v>3888</v>
      </c>
      <c r="H1759" s="43" t="s">
        <v>3885</v>
      </c>
      <c r="I1759" s="145">
        <f>82132-15000</f>
        <v>67132</v>
      </c>
      <c r="J1759" s="38"/>
      <c r="K1759" s="42" t="s">
        <v>3790</v>
      </c>
    </row>
    <row r="1760" spans="2:11" s="40" customFormat="1" ht="63" x14ac:dyDescent="0.25">
      <c r="B1760" s="178"/>
      <c r="C1760" s="94">
        <v>535</v>
      </c>
      <c r="D1760" s="42" t="s">
        <v>3208</v>
      </c>
      <c r="E1760" s="42" t="s">
        <v>1757</v>
      </c>
      <c r="F1760" s="42" t="s">
        <v>1431</v>
      </c>
      <c r="G1760" s="36" t="s">
        <v>3831</v>
      </c>
      <c r="H1760" s="43" t="s">
        <v>3885</v>
      </c>
      <c r="I1760" s="133">
        <f>58775-1000</f>
        <v>57775</v>
      </c>
      <c r="J1760" s="38"/>
      <c r="K1760" s="42" t="s">
        <v>3791</v>
      </c>
    </row>
    <row r="1761" spans="2:11" s="40" customFormat="1" ht="47.25" x14ac:dyDescent="0.25">
      <c r="B1761" s="178"/>
      <c r="C1761" s="94">
        <v>536</v>
      </c>
      <c r="D1761" s="42" t="s">
        <v>3208</v>
      </c>
      <c r="E1761" s="42" t="s">
        <v>1757</v>
      </c>
      <c r="F1761" s="42" t="s">
        <v>1432</v>
      </c>
      <c r="G1761" s="36" t="s">
        <v>3831</v>
      </c>
      <c r="H1761" s="43" t="s">
        <v>3885</v>
      </c>
      <c r="I1761" s="133">
        <v>1060500</v>
      </c>
      <c r="J1761" s="38"/>
      <c r="K1761" s="42" t="s">
        <v>3792</v>
      </c>
    </row>
    <row r="1762" spans="2:11" s="40" customFormat="1" ht="47.25" x14ac:dyDescent="0.25">
      <c r="B1762" s="178"/>
      <c r="C1762" s="94">
        <v>537</v>
      </c>
      <c r="D1762" s="42" t="s">
        <v>3208</v>
      </c>
      <c r="E1762" s="42" t="s">
        <v>1757</v>
      </c>
      <c r="F1762" s="42" t="s">
        <v>1433</v>
      </c>
      <c r="G1762" s="36" t="s">
        <v>3831</v>
      </c>
      <c r="H1762" s="43" t="s">
        <v>3885</v>
      </c>
      <c r="I1762" s="133">
        <v>120000</v>
      </c>
      <c r="J1762" s="38"/>
      <c r="K1762" s="42" t="s">
        <v>2812</v>
      </c>
    </row>
    <row r="1763" spans="2:11" s="40" customFormat="1" ht="63" x14ac:dyDescent="0.25">
      <c r="B1763" s="178"/>
      <c r="C1763" s="94">
        <v>538</v>
      </c>
      <c r="D1763" s="42" t="s">
        <v>3208</v>
      </c>
      <c r="E1763" s="42" t="s">
        <v>1757</v>
      </c>
      <c r="F1763" s="42" t="s">
        <v>1434</v>
      </c>
      <c r="G1763" s="36" t="s">
        <v>3831</v>
      </c>
      <c r="H1763" s="43" t="s">
        <v>3885</v>
      </c>
      <c r="I1763" s="133">
        <f>1114669.68+2400</f>
        <v>1117069.68</v>
      </c>
      <c r="J1763" s="38"/>
      <c r="K1763" s="42" t="s">
        <v>3793</v>
      </c>
    </row>
    <row r="1764" spans="2:11" s="40" customFormat="1" ht="63" x14ac:dyDescent="0.25">
      <c r="B1764" s="178"/>
      <c r="C1764" s="94">
        <v>539</v>
      </c>
      <c r="D1764" s="42" t="s">
        <v>3208</v>
      </c>
      <c r="E1764" s="42" t="s">
        <v>1757</v>
      </c>
      <c r="F1764" s="42" t="s">
        <v>1435</v>
      </c>
      <c r="G1764" s="36" t="s">
        <v>3831</v>
      </c>
      <c r="H1764" s="43" t="s">
        <v>3885</v>
      </c>
      <c r="I1764" s="133">
        <f>1471814.2+2278543</f>
        <v>3750357.2</v>
      </c>
      <c r="J1764" s="38"/>
      <c r="K1764" s="42" t="s">
        <v>3794</v>
      </c>
    </row>
    <row r="1765" spans="2:11" s="40" customFormat="1" ht="47.25" x14ac:dyDescent="0.25">
      <c r="B1765" s="178"/>
      <c r="C1765" s="94">
        <v>540</v>
      </c>
      <c r="D1765" s="80" t="s">
        <v>4233</v>
      </c>
      <c r="E1765" s="42" t="s">
        <v>1757</v>
      </c>
      <c r="F1765" s="42" t="s">
        <v>1436</v>
      </c>
      <c r="G1765" s="36" t="s">
        <v>1821</v>
      </c>
      <c r="H1765" s="43" t="s">
        <v>3885</v>
      </c>
      <c r="I1765" s="133">
        <v>17950</v>
      </c>
      <c r="J1765" s="38"/>
      <c r="K1765" s="42" t="s">
        <v>3795</v>
      </c>
    </row>
    <row r="1766" spans="2:11" s="40" customFormat="1" ht="63" x14ac:dyDescent="0.25">
      <c r="B1766" s="178"/>
      <c r="C1766" s="94">
        <v>541</v>
      </c>
      <c r="D1766" s="42" t="s">
        <v>3208</v>
      </c>
      <c r="E1766" s="42" t="s">
        <v>1757</v>
      </c>
      <c r="F1766" s="42" t="s">
        <v>1437</v>
      </c>
      <c r="G1766" s="36" t="s">
        <v>3831</v>
      </c>
      <c r="H1766" s="43" t="s">
        <v>3885</v>
      </c>
      <c r="I1766" s="133">
        <v>1291830</v>
      </c>
      <c r="J1766" s="38"/>
      <c r="K1766" s="42" t="s">
        <v>3796</v>
      </c>
    </row>
    <row r="1767" spans="2:11" s="40" customFormat="1" ht="31.5" x14ac:dyDescent="0.25">
      <c r="B1767" s="178"/>
      <c r="C1767" s="94">
        <v>542</v>
      </c>
      <c r="D1767" s="42" t="s">
        <v>3208</v>
      </c>
      <c r="E1767" s="42" t="s">
        <v>1757</v>
      </c>
      <c r="F1767" s="42" t="s">
        <v>1438</v>
      </c>
      <c r="G1767" s="36" t="s">
        <v>3831</v>
      </c>
      <c r="H1767" s="43" t="s">
        <v>3885</v>
      </c>
      <c r="I1767" s="133">
        <v>651046</v>
      </c>
      <c r="J1767" s="38"/>
      <c r="K1767" s="42" t="s">
        <v>3797</v>
      </c>
    </row>
    <row r="1768" spans="2:11" s="40" customFormat="1" ht="63" x14ac:dyDescent="0.25">
      <c r="B1768" s="178"/>
      <c r="C1768" s="94">
        <v>543</v>
      </c>
      <c r="D1768" s="42" t="s">
        <v>4257</v>
      </c>
      <c r="E1768" s="42" t="s">
        <v>1757</v>
      </c>
      <c r="F1768" s="42" t="s">
        <v>1439</v>
      </c>
      <c r="G1768" s="36" t="s">
        <v>4258</v>
      </c>
      <c r="H1768" s="43" t="s">
        <v>3885</v>
      </c>
      <c r="I1768" s="133">
        <v>149360</v>
      </c>
      <c r="J1768" s="38"/>
      <c r="K1768" s="42" t="s">
        <v>3798</v>
      </c>
    </row>
    <row r="1769" spans="2:11" s="40" customFormat="1" ht="47.25" x14ac:dyDescent="0.25">
      <c r="B1769" s="178"/>
      <c r="C1769" s="94">
        <v>544</v>
      </c>
      <c r="D1769" s="42" t="s">
        <v>4259</v>
      </c>
      <c r="E1769" s="42" t="s">
        <v>1757</v>
      </c>
      <c r="F1769" s="42" t="s">
        <v>1440</v>
      </c>
      <c r="G1769" s="36" t="s">
        <v>4234</v>
      </c>
      <c r="H1769" s="43" t="s">
        <v>3885</v>
      </c>
      <c r="I1769" s="133">
        <v>235700</v>
      </c>
      <c r="J1769" s="38"/>
      <c r="K1769" s="42" t="s">
        <v>3799</v>
      </c>
    </row>
    <row r="1770" spans="2:11" s="40" customFormat="1" ht="63" x14ac:dyDescent="0.25">
      <c r="B1770" s="178"/>
      <c r="C1770" s="94">
        <v>545</v>
      </c>
      <c r="D1770" s="42" t="s">
        <v>3208</v>
      </c>
      <c r="E1770" s="42" t="s">
        <v>1757</v>
      </c>
      <c r="F1770" s="42" t="s">
        <v>1441</v>
      </c>
      <c r="G1770" s="36" t="s">
        <v>4234</v>
      </c>
      <c r="H1770" s="43" t="s">
        <v>4235</v>
      </c>
      <c r="I1770" s="139">
        <f>329500+50000</f>
        <v>379500</v>
      </c>
      <c r="J1770" s="38"/>
      <c r="K1770" s="42" t="s">
        <v>3800</v>
      </c>
    </row>
    <row r="1771" spans="2:11" s="40" customFormat="1" ht="31.5" x14ac:dyDescent="0.25">
      <c r="B1771" s="178"/>
      <c r="C1771" s="94">
        <v>546</v>
      </c>
      <c r="D1771" s="80" t="s">
        <v>3265</v>
      </c>
      <c r="E1771" s="42" t="s">
        <v>1757</v>
      </c>
      <c r="F1771" s="110" t="s">
        <v>1442</v>
      </c>
      <c r="G1771" s="36" t="s">
        <v>3899</v>
      </c>
      <c r="H1771" s="43" t="s">
        <v>4236</v>
      </c>
      <c r="I1771" s="139">
        <v>194000</v>
      </c>
      <c r="J1771" s="38"/>
      <c r="K1771" s="42" t="s">
        <v>3801</v>
      </c>
    </row>
    <row r="1772" spans="2:11" s="40" customFormat="1" ht="31.5" x14ac:dyDescent="0.25">
      <c r="B1772" s="178"/>
      <c r="C1772" s="94">
        <v>547</v>
      </c>
      <c r="D1772" s="80" t="s">
        <v>3265</v>
      </c>
      <c r="E1772" s="42" t="s">
        <v>1757</v>
      </c>
      <c r="F1772" s="42" t="s">
        <v>1443</v>
      </c>
      <c r="G1772" s="36" t="s">
        <v>3908</v>
      </c>
      <c r="H1772" s="43">
        <v>42333</v>
      </c>
      <c r="I1772" s="139">
        <v>16500</v>
      </c>
      <c r="J1772" s="38"/>
      <c r="K1772" s="42" t="s">
        <v>3542</v>
      </c>
    </row>
    <row r="1773" spans="2:11" s="40" customFormat="1" ht="63" x14ac:dyDescent="0.25">
      <c r="B1773" s="178"/>
      <c r="C1773" s="94">
        <v>548</v>
      </c>
      <c r="D1773" s="42" t="s">
        <v>3208</v>
      </c>
      <c r="E1773" s="42" t="s">
        <v>1757</v>
      </c>
      <c r="F1773" s="42" t="s">
        <v>1444</v>
      </c>
      <c r="G1773" s="36" t="s">
        <v>4237</v>
      </c>
      <c r="H1773" s="43" t="s">
        <v>4238</v>
      </c>
      <c r="I1773" s="139">
        <v>37500</v>
      </c>
      <c r="J1773" s="38"/>
      <c r="K1773" s="42" t="s">
        <v>3669</v>
      </c>
    </row>
    <row r="1774" spans="2:11" s="40" customFormat="1" ht="63" x14ac:dyDescent="0.25">
      <c r="B1774" s="178"/>
      <c r="C1774" s="94">
        <v>549</v>
      </c>
      <c r="D1774" s="42" t="s">
        <v>3208</v>
      </c>
      <c r="E1774" s="42" t="s">
        <v>1757</v>
      </c>
      <c r="F1774" s="42" t="s">
        <v>1445</v>
      </c>
      <c r="G1774" s="36" t="s">
        <v>3831</v>
      </c>
      <c r="H1774" s="43" t="s">
        <v>4239</v>
      </c>
      <c r="I1774" s="139">
        <v>117500</v>
      </c>
      <c r="J1774" s="38"/>
      <c r="K1774" s="42" t="s">
        <v>3802</v>
      </c>
    </row>
    <row r="1775" spans="2:11" s="40" customFormat="1" ht="78.75" x14ac:dyDescent="0.25">
      <c r="B1775" s="178"/>
      <c r="C1775" s="94">
        <v>550</v>
      </c>
      <c r="D1775" s="42" t="s">
        <v>3208</v>
      </c>
      <c r="E1775" s="42" t="s">
        <v>1757</v>
      </c>
      <c r="F1775" s="42" t="s">
        <v>1446</v>
      </c>
      <c r="G1775" s="36" t="s">
        <v>3831</v>
      </c>
      <c r="H1775" s="43" t="s">
        <v>3885</v>
      </c>
      <c r="I1775" s="136">
        <v>400000</v>
      </c>
      <c r="J1775" s="38"/>
      <c r="K1775" s="42" t="s">
        <v>1889</v>
      </c>
    </row>
    <row r="1776" spans="2:11" s="40" customFormat="1" ht="47.25" x14ac:dyDescent="0.25">
      <c r="B1776" s="178"/>
      <c r="C1776" s="94">
        <v>551</v>
      </c>
      <c r="D1776" s="42" t="s">
        <v>3208</v>
      </c>
      <c r="E1776" s="42" t="s">
        <v>1757</v>
      </c>
      <c r="F1776" s="42" t="s">
        <v>1447</v>
      </c>
      <c r="G1776" s="36" t="s">
        <v>4240</v>
      </c>
      <c r="H1776" s="43">
        <v>41814</v>
      </c>
      <c r="I1776" s="136">
        <v>21200</v>
      </c>
      <c r="J1776" s="38"/>
      <c r="K1776" s="42" t="s">
        <v>3803</v>
      </c>
    </row>
    <row r="1777" spans="2:11" s="40" customFormat="1" ht="31.5" x14ac:dyDescent="0.25">
      <c r="B1777" s="36"/>
      <c r="C1777" s="94">
        <v>552</v>
      </c>
      <c r="D1777" s="42" t="s">
        <v>3208</v>
      </c>
      <c r="E1777" s="42" t="s">
        <v>1757</v>
      </c>
      <c r="F1777" s="35" t="s">
        <v>1448</v>
      </c>
      <c r="G1777" s="36" t="s">
        <v>3831</v>
      </c>
      <c r="H1777" s="43" t="s">
        <v>3885</v>
      </c>
      <c r="I1777" s="145">
        <v>495000</v>
      </c>
      <c r="J1777" s="38"/>
      <c r="K1777" s="42" t="s">
        <v>3804</v>
      </c>
    </row>
    <row r="1778" spans="2:11" x14ac:dyDescent="0.25">
      <c r="I1778" s="175">
        <f>SUM(I1224:I1777)</f>
        <v>210767019.99999997</v>
      </c>
    </row>
  </sheetData>
  <sheetProtection algorithmName="SHA-512" hashValue="fDk2Oz8oTIrbqg2eTuQ7gPUz8PYQCx4rzUGMs9dhc3CsUy+Drb3/etQSf0x2p8jsO7Bi85IEDuKOmTFVdEVl0A==" saltValue="gWtJMkw07HyQwBmVHPP4Xg==" spinCount="100000" sheet="1" objects="1" scenarios="1"/>
  <mergeCells count="7">
    <mergeCell ref="B6:B633"/>
    <mergeCell ref="B635:B1222"/>
    <mergeCell ref="B1224:B1776"/>
    <mergeCell ref="D4:K4"/>
    <mergeCell ref="A1:E1"/>
    <mergeCell ref="A2:E2"/>
    <mergeCell ref="A3:E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dc:creator>
  <cp:lastModifiedBy>mahe</cp:lastModifiedBy>
  <cp:lastPrinted>2016-12-24T09:14:10Z</cp:lastPrinted>
  <dcterms:created xsi:type="dcterms:W3CDTF">2016-10-21T06:47:32Z</dcterms:created>
  <dcterms:modified xsi:type="dcterms:W3CDTF">2016-12-26T04:44:44Z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